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7308"/>
  </bookViews>
  <sheets>
    <sheet name="UM_CLSS_SCH_FCL" sheetId="1" r:id="rId1"/>
  </sheets>
  <calcPr calcId="152511"/>
</workbook>
</file>

<file path=xl/calcChain.xml><?xml version="1.0" encoding="utf-8"?>
<calcChain xmlns="http://schemas.openxmlformats.org/spreadsheetml/2006/main">
  <c r="B11" i="1" l="1"/>
  <c r="B12" i="1"/>
  <c r="B13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0" i="1"/>
  <c r="B9" i="1"/>
  <c r="B8" i="1"/>
  <c r="B7" i="1"/>
  <c r="B6" i="1"/>
  <c r="B5" i="1"/>
  <c r="B4" i="1"/>
  <c r="B3" i="1"/>
  <c r="B2" i="1"/>
  <c r="E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E101" i="1"/>
  <c r="C101" i="1"/>
  <c r="E100" i="1"/>
  <c r="C100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2" i="1"/>
  <c r="C92" i="1"/>
  <c r="E91" i="1"/>
  <c r="C91" i="1"/>
  <c r="E90" i="1"/>
  <c r="C90" i="1"/>
  <c r="E89" i="1"/>
  <c r="C89" i="1"/>
  <c r="E88" i="1"/>
  <c r="C88" i="1"/>
  <c r="E87" i="1"/>
  <c r="C87" i="1"/>
  <c r="E86" i="1"/>
  <c r="D86" i="1"/>
  <c r="C86" i="1"/>
  <c r="E85" i="1"/>
  <c r="C85" i="1"/>
  <c r="E84" i="1"/>
  <c r="C84" i="1"/>
  <c r="E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C77" i="1"/>
  <c r="E76" i="1"/>
  <c r="C76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D62" i="1"/>
  <c r="C62" i="1"/>
  <c r="E61" i="1"/>
  <c r="D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D38" i="1"/>
  <c r="C38" i="1"/>
  <c r="E37" i="1"/>
  <c r="C37" i="1"/>
  <c r="E36" i="1"/>
  <c r="D36" i="1"/>
  <c r="C36" i="1"/>
  <c r="E35" i="1"/>
  <c r="C35" i="1"/>
  <c r="E34" i="1"/>
  <c r="D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D23" i="1"/>
  <c r="C23" i="1"/>
  <c r="E22" i="1"/>
  <c r="C22" i="1"/>
  <c r="E21" i="1"/>
  <c r="C21" i="1"/>
  <c r="E20" i="1"/>
  <c r="D20" i="1"/>
  <c r="C20" i="1"/>
  <c r="E19" i="1"/>
  <c r="C19" i="1"/>
  <c r="E18" i="1"/>
  <c r="C18" i="1"/>
  <c r="E17" i="1"/>
  <c r="D17" i="1"/>
  <c r="C17" i="1"/>
  <c r="E16" i="1"/>
  <c r="C16" i="1"/>
  <c r="E15" i="1"/>
  <c r="C15" i="1"/>
  <c r="E14" i="1"/>
  <c r="C14" i="1"/>
  <c r="E13" i="1"/>
  <c r="D13" i="1"/>
  <c r="C13" i="1"/>
  <c r="E12" i="1"/>
  <c r="D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  <c r="E3" i="1"/>
  <c r="C3" i="1"/>
  <c r="E2" i="1"/>
  <c r="D2" i="1"/>
  <c r="C2" i="1"/>
</calcChain>
</file>

<file path=xl/sharedStrings.xml><?xml version="1.0" encoding="utf-8"?>
<sst xmlns="http://schemas.openxmlformats.org/spreadsheetml/2006/main" count="14" uniqueCount="6">
  <si>
    <t>Record.Fieldname</t>
  </si>
  <si>
    <t>Format</t>
  </si>
  <si>
    <t>XLAT</t>
  </si>
  <si>
    <t>Heading Text</t>
  </si>
  <si>
    <t>Key Fields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</si>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</sst>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19" fillId="0" borderId="12" xfId="0" applyFont="1" applyBorder="1" applyAlignment="1">
      <alignment horizontal="center" vertical="center"/>
    </xf>
    <xf numFmtId="0" fontId="18" fillId="0" borderId="12" xfId="0" applyFont="1" applyBorder="1" applyAlignment="1"/>
    <xf numFmtId="0" fontId="19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showGridLines="0" tabSelected="1" workbookViewId="0">
      <selection sqref="A1:A1048576"/>
    </sheetView>
  </sheetViews>
  <sheetFormatPr defaultRowHeight="14.4" x14ac:dyDescent="0.3"/>
  <cols>
    <col min="1" max="1" width="8.88671875" style="8"/>
    <col min="2" max="2" width="47.77734375" style="2" bestFit="1" customWidth="1"/>
    <col min="3" max="3" width="7.21875" style="2" bestFit="1" customWidth="1"/>
    <col min="4" max="4" width="4.77734375" style="2" bestFit="1" customWidth="1"/>
    <col min="5" max="5" width="14.88671875" style="2" bestFit="1" customWidth="1"/>
    <col min="6" max="16384" width="8.88671875" style="2"/>
  </cols>
  <sheetData>
    <row r="1" spans="1:5" x14ac:dyDescent="0.3">
      <c r="A1" s="7" t="s">
        <v>4</v>
      </c>
      <c r="B1" s="5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B2" s="6" t="str">
        <f>"ACAD_CAREER - Academic Career"</f>
        <v>ACAD_CAREER - Academic Career</v>
      </c>
      <c r="C2" s="3" t="str">
        <f>"Char4"</f>
        <v>Char4</v>
      </c>
      <c r="D2" s="3" t="str">
        <f>"N"</f>
        <v>N</v>
      </c>
      <c r="E2" s="3" t="str">
        <f>"Career"</f>
        <v>Career</v>
      </c>
    </row>
    <row r="3" spans="1:5" x14ac:dyDescent="0.3">
      <c r="B3" s="6" t="str">
        <f>"ACAD_GROUP - Academic Group"</f>
        <v>ACAD_GROUP - Academic Group</v>
      </c>
      <c r="C3" s="3" t="str">
        <f>"Char5"</f>
        <v>Char5</v>
      </c>
      <c r="D3" s="4"/>
      <c r="E3" s="3" t="str">
        <f>"Acad Group"</f>
        <v>Acad Group</v>
      </c>
    </row>
    <row r="4" spans="1:5" x14ac:dyDescent="0.3">
      <c r="B4" s="6" t="str">
        <f>"ACAD_ORG - Academic Organization"</f>
        <v>ACAD_ORG - Academic Organization</v>
      </c>
      <c r="C4" s="3" t="str">
        <f>"Char10"</f>
        <v>Char10</v>
      </c>
      <c r="D4" s="4"/>
      <c r="E4" s="3" t="str">
        <f>"Acad Org"</f>
        <v>Acad Org</v>
      </c>
    </row>
    <row r="5" spans="1:5" x14ac:dyDescent="0.3">
      <c r="B5" s="6" t="str">
        <f>"BLDG_CD - Building"</f>
        <v>BLDG_CD - Building</v>
      </c>
      <c r="C5" s="3" t="str">
        <f>"Char10"</f>
        <v>Char10</v>
      </c>
      <c r="D5" s="4"/>
      <c r="E5" s="3" t="str">
        <f>"Building"</f>
        <v>Building</v>
      </c>
    </row>
    <row r="6" spans="1:5" x14ac:dyDescent="0.3">
      <c r="A6" s="9" t="s">
        <v>5</v>
      </c>
      <c r="B6" s="6" t="str">
        <f>"CAMPUS - Campus"</f>
        <v>CAMPUS - Campus</v>
      </c>
      <c r="C6" s="3" t="str">
        <f>"Char5"</f>
        <v>Char5</v>
      </c>
      <c r="D6" s="4"/>
      <c r="E6" s="3" t="str">
        <f>"Campus"</f>
        <v>Campus</v>
      </c>
    </row>
    <row r="7" spans="1:5" x14ac:dyDescent="0.3">
      <c r="B7" s="6" t="str">
        <f>"CATALOG_NBR - Catalog Nbr"</f>
        <v>CATALOG_NBR - Catalog Nbr</v>
      </c>
      <c r="C7" s="3" t="str">
        <f>"Char10"</f>
        <v>Char10</v>
      </c>
      <c r="D7" s="4"/>
      <c r="E7" s="3" t="str">
        <f>"Catalog"</f>
        <v>Catalog</v>
      </c>
    </row>
    <row r="8" spans="1:5" x14ac:dyDescent="0.3">
      <c r="B8" s="6" t="str">
        <f>"CIP_CODE - CIP Code"</f>
        <v>CIP_CODE - CIP Code</v>
      </c>
      <c r="C8" s="3" t="str">
        <f>"Char13"</f>
        <v>Char13</v>
      </c>
      <c r="D8" s="4"/>
      <c r="E8" s="3" t="str">
        <f>"CIP Code"</f>
        <v>CIP Code</v>
      </c>
    </row>
    <row r="9" spans="1:5" x14ac:dyDescent="0.3">
      <c r="A9" s="9" t="s">
        <v>5</v>
      </c>
      <c r="B9" s="6" t="str">
        <f>"CLASS_MTG_NBR - Class Meeting Pattern Nbr"</f>
        <v>CLASS_MTG_NBR - Class Meeting Pattern Nbr</v>
      </c>
      <c r="C9" s="3" t="str">
        <f>"Num2.0"</f>
        <v>Num2.0</v>
      </c>
      <c r="D9" s="4"/>
      <c r="E9" s="3" t="str">
        <f>"Pat Nbr"</f>
        <v>Pat Nbr</v>
      </c>
    </row>
    <row r="10" spans="1:5" x14ac:dyDescent="0.3">
      <c r="A10" s="9" t="s">
        <v>5</v>
      </c>
      <c r="B10" s="6" t="str">
        <f>"CLASS_NBR - Class Nbr"</f>
        <v>CLASS_NBR - Class Nbr</v>
      </c>
      <c r="C10" s="3" t="str">
        <f>"Num5.0"</f>
        <v>Num5.0</v>
      </c>
      <c r="D10" s="4"/>
      <c r="E10" s="3" t="str">
        <f>"Class Nbr"</f>
        <v>Class Nbr</v>
      </c>
    </row>
    <row r="11" spans="1:5" x14ac:dyDescent="0.3">
      <c r="A11" s="9" t="s">
        <v>5</v>
      </c>
      <c r="B11" s="6" t="str">
        <f>"CLASS_SECTION - Class Section"</f>
        <v>CLASS_SECTION - Class Section</v>
      </c>
      <c r="C11" s="3" t="str">
        <f>"Char4"</f>
        <v>Char4</v>
      </c>
      <c r="D11" s="4"/>
      <c r="E11" s="3" t="str">
        <f>"Section"</f>
        <v>Section</v>
      </c>
    </row>
    <row r="12" spans="1:5" x14ac:dyDescent="0.3">
      <c r="B12" s="6" t="str">
        <f>"CLASS_STAT - Class Status"</f>
        <v>CLASS_STAT - Class Status</v>
      </c>
      <c r="C12" s="3" t="str">
        <f>"Char1"</f>
        <v>Char1</v>
      </c>
      <c r="D12" s="3" t="str">
        <f>"N"</f>
        <v>N</v>
      </c>
      <c r="E12" s="3" t="str">
        <f>"Class Stat"</f>
        <v>Class Stat</v>
      </c>
    </row>
    <row r="13" spans="1:5" x14ac:dyDescent="0.3">
      <c r="B13" s="6" t="str">
        <f>"CLASS_TYPE - Class Type"</f>
        <v>CLASS_TYPE - Class Type</v>
      </c>
      <c r="C13" s="3" t="str">
        <f>"Char1"</f>
        <v>Char1</v>
      </c>
      <c r="D13" s="3" t="str">
        <f>"N"</f>
        <v>N</v>
      </c>
      <c r="E13" s="3" t="str">
        <f>"Class Type"</f>
        <v>Class Type</v>
      </c>
    </row>
    <row r="14" spans="1:5" x14ac:dyDescent="0.3">
      <c r="A14" s="9" t="s">
        <v>5</v>
      </c>
      <c r="B14" s="6" t="str">
        <f>"CRSE_ID - Course ID"</f>
        <v>CRSE_ID - Course ID</v>
      </c>
      <c r="C14" s="3" t="str">
        <f>"Char6"</f>
        <v>Char6</v>
      </c>
      <c r="D14" s="4"/>
      <c r="E14" s="3" t="str">
        <f>"Course ID"</f>
        <v>Course ID</v>
      </c>
    </row>
    <row r="15" spans="1:5" x14ac:dyDescent="0.3">
      <c r="A15" s="9" t="s">
        <v>5</v>
      </c>
      <c r="B15" s="6" t="str">
        <f>"CRSE_OFFER_NBR - Course Offering Nbr"</f>
        <v>CRSE_OFFER_NBR - Course Offering Nbr</v>
      </c>
      <c r="C15" s="3" t="str">
        <f>"Num2.0"</f>
        <v>Num2.0</v>
      </c>
      <c r="D15" s="4"/>
      <c r="E15" s="3" t="str">
        <f>"Offer Nbr"</f>
        <v>Offer Nbr</v>
      </c>
    </row>
    <row r="16" spans="1:5" x14ac:dyDescent="0.3">
      <c r="B16" s="6" t="str">
        <f>"CRS_TOPIC_ID - Course Topic ID"</f>
        <v>CRS_TOPIC_ID - Course Topic ID</v>
      </c>
      <c r="C16" s="3" t="str">
        <f>"Num3.0"</f>
        <v>Num3.0</v>
      </c>
      <c r="D16" s="4"/>
      <c r="E16" s="3" t="str">
        <f>"Topic ID"</f>
        <v>Topic ID</v>
      </c>
    </row>
    <row r="17" spans="1:5" x14ac:dyDescent="0.3">
      <c r="B17" s="6" t="str">
        <f>"EFF_STATUS - Status as of Effective Date"</f>
        <v>EFF_STATUS - Status as of Effective Date</v>
      </c>
      <c r="C17" s="3" t="str">
        <f>"Char1"</f>
        <v>Char1</v>
      </c>
      <c r="D17" s="3" t="str">
        <f>"N"</f>
        <v>N</v>
      </c>
      <c r="E17" s="3" t="str">
        <f>"Status"</f>
        <v>Status</v>
      </c>
    </row>
    <row r="18" spans="1:5" x14ac:dyDescent="0.3">
      <c r="B18" s="6" t="str">
        <f>"END_DT - End Date"</f>
        <v>END_DT - End Date</v>
      </c>
      <c r="C18" s="3" t="str">
        <f>"Date"</f>
        <v>Date</v>
      </c>
      <c r="D18" s="4"/>
      <c r="E18" s="3" t="str">
        <f>"End Date"</f>
        <v>End Date</v>
      </c>
    </row>
    <row r="19" spans="1:5" x14ac:dyDescent="0.3">
      <c r="B19" s="6" t="str">
        <f>"ENRL_CAP - Enrollment Capacity"</f>
        <v>ENRL_CAP - Enrollment Capacity</v>
      </c>
      <c r="C19" s="3" t="str">
        <f>"Num4.0"</f>
        <v>Num4.0</v>
      </c>
      <c r="D19" s="4"/>
      <c r="E19" s="3" t="str">
        <f>"Cap Enrl"</f>
        <v>Cap Enrl</v>
      </c>
    </row>
    <row r="20" spans="1:5" x14ac:dyDescent="0.3">
      <c r="B20" s="6" t="str">
        <f>"ENRL_STAT - Enrollment Status"</f>
        <v>ENRL_STAT - Enrollment Status</v>
      </c>
      <c r="C20" s="3" t="str">
        <f>"Char1"</f>
        <v>Char1</v>
      </c>
      <c r="D20" s="3" t="str">
        <f>"N"</f>
        <v>N</v>
      </c>
      <c r="E20" s="3" t="str">
        <f>"Enrl Stat"</f>
        <v>Enrl Stat</v>
      </c>
    </row>
    <row r="21" spans="1:5" x14ac:dyDescent="0.3">
      <c r="B21" s="6" t="str">
        <f>"ENRL_TOT - Enrollment Total"</f>
        <v>ENRL_TOT - Enrollment Total</v>
      </c>
      <c r="C21" s="3" t="str">
        <f>"Num4.0"</f>
        <v>Num4.0</v>
      </c>
      <c r="D21" s="4"/>
      <c r="E21" s="3" t="str">
        <f>"Tot Enrl"</f>
        <v>Tot Enrl</v>
      </c>
    </row>
    <row r="22" spans="1:5" x14ac:dyDescent="0.3">
      <c r="B22" s="6" t="str">
        <f>"FACILITY_ID - Facility ID"</f>
        <v>FACILITY_ID - Facility ID</v>
      </c>
      <c r="C22" s="3" t="str">
        <f>"Char10"</f>
        <v>Char10</v>
      </c>
      <c r="D22" s="4"/>
      <c r="E22" s="3" t="str">
        <f>"Facil ID"</f>
        <v>Facil ID</v>
      </c>
    </row>
    <row r="23" spans="1:5" x14ac:dyDescent="0.3">
      <c r="B23" s="6" t="str">
        <f>"FACILITY_TYPE - Facility Type"</f>
        <v>FACILITY_TYPE - Facility Type</v>
      </c>
      <c r="C23" s="3" t="str">
        <f>"Char4"</f>
        <v>Char4</v>
      </c>
      <c r="D23" s="3" t="str">
        <f>"N"</f>
        <v>N</v>
      </c>
      <c r="E23" s="3" t="str">
        <f>"Type"</f>
        <v>Type</v>
      </c>
    </row>
    <row r="24" spans="1:5" x14ac:dyDescent="0.3">
      <c r="B24" s="6" t="str">
        <f>"FRI - Friday"</f>
        <v>FRI - Friday</v>
      </c>
      <c r="C24" s="3" t="str">
        <f>"Char1"</f>
        <v>Char1</v>
      </c>
      <c r="D24" s="4"/>
      <c r="E24" s="3" t="str">
        <f>"Fri"</f>
        <v>Fri</v>
      </c>
    </row>
    <row r="25" spans="1:5" x14ac:dyDescent="0.3">
      <c r="A25" s="9" t="s">
        <v>5</v>
      </c>
      <c r="B25" s="6" t="str">
        <f>"INSTITUTION - Academic Institution"</f>
        <v>INSTITUTION - Academic Institution</v>
      </c>
      <c r="C25" s="3" t="str">
        <f>"Char5"</f>
        <v>Char5</v>
      </c>
      <c r="D25" s="4"/>
      <c r="E25" s="3" t="str">
        <f>"Institution"</f>
        <v>Institution</v>
      </c>
    </row>
    <row r="26" spans="1:5" x14ac:dyDescent="0.3">
      <c r="B26" s="6" t="str">
        <f>"INSTRUCTION_MODE - Instruction Mode"</f>
        <v>INSTRUCTION_MODE - Instruction Mode</v>
      </c>
      <c r="C26" s="3" t="str">
        <f>"Char2"</f>
        <v>Char2</v>
      </c>
      <c r="D26" s="4"/>
      <c r="E26" s="3" t="str">
        <f>"Mode"</f>
        <v>Mode</v>
      </c>
    </row>
    <row r="27" spans="1:5" x14ac:dyDescent="0.3">
      <c r="B27" s="6" t="str">
        <f>"LOCATION - Location Code"</f>
        <v>LOCATION - Location Code</v>
      </c>
      <c r="C27" s="3" t="str">
        <f>"Char10"</f>
        <v>Char10</v>
      </c>
      <c r="D27" s="4"/>
      <c r="E27" s="3" t="str">
        <f>"Location"</f>
        <v>Location</v>
      </c>
    </row>
    <row r="28" spans="1:5" x14ac:dyDescent="0.3">
      <c r="B28" s="6" t="str">
        <f>"MEETING_TIME_END - Meeting End Time"</f>
        <v>MEETING_TIME_END - Meeting End Time</v>
      </c>
      <c r="C28" s="3" t="str">
        <f>"Time"</f>
        <v>Time</v>
      </c>
      <c r="D28" s="4"/>
      <c r="E28" s="3" t="str">
        <f>"Mtg End"</f>
        <v>Mtg End</v>
      </c>
    </row>
    <row r="29" spans="1:5" x14ac:dyDescent="0.3">
      <c r="B29" s="6" t="str">
        <f>"MEETING_TIME_START - Meeting Start Time"</f>
        <v>MEETING_TIME_START - Meeting Start Time</v>
      </c>
      <c r="C29" s="3" t="str">
        <f>"Time"</f>
        <v>Time</v>
      </c>
      <c r="D29" s="4"/>
      <c r="E29" s="3" t="str">
        <f>"Mtg Start"</f>
        <v>Mtg Start</v>
      </c>
    </row>
    <row r="30" spans="1:5" x14ac:dyDescent="0.3">
      <c r="B30" s="6" t="str">
        <f>"MON - Monday"</f>
        <v>MON - Monday</v>
      </c>
      <c r="C30" s="3" t="str">
        <f>"Char1"</f>
        <v>Char1</v>
      </c>
      <c r="D30" s="4"/>
      <c r="E30" s="3" t="str">
        <f>"Mon"</f>
        <v>Mon</v>
      </c>
    </row>
    <row r="31" spans="1:5" x14ac:dyDescent="0.3">
      <c r="B31" s="6" t="str">
        <f>"ROOM - Room"</f>
        <v>ROOM - Room</v>
      </c>
      <c r="C31" s="3" t="str">
        <f>"Char10"</f>
        <v>Char10</v>
      </c>
      <c r="D31" s="4"/>
      <c r="E31" s="3" t="str">
        <f>"Room"</f>
        <v>Room</v>
      </c>
    </row>
    <row r="32" spans="1:5" x14ac:dyDescent="0.3">
      <c r="B32" s="6" t="str">
        <f>"ROOM_CAPACITY - Room Capacity"</f>
        <v>ROOM_CAPACITY - Room Capacity</v>
      </c>
      <c r="C32" s="3" t="str">
        <f>"Num4.0"</f>
        <v>Num4.0</v>
      </c>
      <c r="D32" s="4"/>
      <c r="E32" s="3" t="str">
        <f>"Capacity"</f>
        <v>Capacity</v>
      </c>
    </row>
    <row r="33" spans="1:5" x14ac:dyDescent="0.3">
      <c r="B33" s="6" t="str">
        <f>"SAT - Saturday"</f>
        <v>SAT - Saturday</v>
      </c>
      <c r="C33" s="3" t="str">
        <f>"Char1"</f>
        <v>Char1</v>
      </c>
      <c r="D33" s="4"/>
      <c r="E33" s="3" t="str">
        <f>"Sat"</f>
        <v>Sat</v>
      </c>
    </row>
    <row r="34" spans="1:5" x14ac:dyDescent="0.3">
      <c r="B34" s="6" t="str">
        <f>"SCHEDULE_PRINT - Schedule Print"</f>
        <v>SCHEDULE_PRINT - Schedule Print</v>
      </c>
      <c r="C34" s="3" t="str">
        <f>"Char1"</f>
        <v>Char1</v>
      </c>
      <c r="D34" s="3" t="str">
        <f>"N"</f>
        <v>N</v>
      </c>
      <c r="E34" s="3" t="str">
        <f>"Sch Print"</f>
        <v>Sch Print</v>
      </c>
    </row>
    <row r="35" spans="1:5" x14ac:dyDescent="0.3">
      <c r="B35" s="6" t="str">
        <f>"SCTN_COMBINED_ID - Combined Sections ID"</f>
        <v>SCTN_COMBINED_ID - Combined Sections ID</v>
      </c>
      <c r="C35" s="3" t="str">
        <f>"Char4"</f>
        <v>Char4</v>
      </c>
      <c r="D35" s="4"/>
      <c r="E35" s="3" t="str">
        <f>"Comb Sects ID"</f>
        <v>Comb Sects ID</v>
      </c>
    </row>
    <row r="36" spans="1:5" x14ac:dyDescent="0.3">
      <c r="A36" s="9" t="s">
        <v>5</v>
      </c>
      <c r="B36" s="6" t="str">
        <f>"SESSION_CODE - Session"</f>
        <v>SESSION_CODE - Session</v>
      </c>
      <c r="C36" s="3" t="str">
        <f>"Char3"</f>
        <v>Char3</v>
      </c>
      <c r="D36" s="3" t="str">
        <f>"N"</f>
        <v>N</v>
      </c>
      <c r="E36" s="3" t="str">
        <f>"Session"</f>
        <v>Session</v>
      </c>
    </row>
    <row r="37" spans="1:5" x14ac:dyDescent="0.3">
      <c r="B37" s="6" t="str">
        <f>"SETID - SetID"</f>
        <v>SETID - SetID</v>
      </c>
      <c r="C37" s="3" t="str">
        <f>"Char5"</f>
        <v>Char5</v>
      </c>
      <c r="D37" s="4"/>
      <c r="E37" s="3" t="str">
        <f>"SetID"</f>
        <v>SetID</v>
      </c>
    </row>
    <row r="38" spans="1:5" x14ac:dyDescent="0.3">
      <c r="B38" s="6" t="str">
        <f>"SSR_COMPONENT - Course Component"</f>
        <v>SSR_COMPONENT - Course Component</v>
      </c>
      <c r="C38" s="3" t="str">
        <f>"Char3"</f>
        <v>Char3</v>
      </c>
      <c r="D38" s="3" t="str">
        <f>"N"</f>
        <v>N</v>
      </c>
      <c r="E38" s="3" t="str">
        <f>"Component"</f>
        <v>Component</v>
      </c>
    </row>
    <row r="39" spans="1:5" x14ac:dyDescent="0.3">
      <c r="B39" s="6" t="str">
        <f>"START_DT - Start Date"</f>
        <v>START_DT - Start Date</v>
      </c>
      <c r="C39" s="3" t="str">
        <f>"Date"</f>
        <v>Date</v>
      </c>
      <c r="D39" s="4"/>
      <c r="E39" s="3" t="str">
        <f>"Start Date"</f>
        <v>Start Date</v>
      </c>
    </row>
    <row r="40" spans="1:5" x14ac:dyDescent="0.3">
      <c r="A40" s="9" t="s">
        <v>5</v>
      </c>
      <c r="B40" s="6" t="str">
        <f>"STRM - Term"</f>
        <v>STRM - Term</v>
      </c>
      <c r="C40" s="3" t="str">
        <f>"Char4"</f>
        <v>Char4</v>
      </c>
      <c r="D40" s="4"/>
      <c r="E40" s="3" t="str">
        <f>"Term"</f>
        <v>Term</v>
      </c>
    </row>
    <row r="41" spans="1:5" x14ac:dyDescent="0.3">
      <c r="B41" s="6" t="str">
        <f>"SUBJECT - Subject Area"</f>
        <v>SUBJECT - Subject Area</v>
      </c>
      <c r="C41" s="3" t="str">
        <f>"Char8"</f>
        <v>Char8</v>
      </c>
      <c r="D41" s="4"/>
      <c r="E41" s="3" t="str">
        <f>"Subject"</f>
        <v>Subject</v>
      </c>
    </row>
    <row r="42" spans="1:5" x14ac:dyDescent="0.3">
      <c r="B42" s="6" t="str">
        <f>"SUN - Sunday"</f>
        <v>SUN - Sunday</v>
      </c>
      <c r="C42" s="3" t="str">
        <f>"Char1"</f>
        <v>Char1</v>
      </c>
      <c r="D42" s="4"/>
      <c r="E42" s="3" t="str">
        <f>"Sun"</f>
        <v>Sun</v>
      </c>
    </row>
    <row r="43" spans="1:5" x14ac:dyDescent="0.3">
      <c r="B43" s="6" t="str">
        <f>"THURS - Thursday"</f>
        <v>THURS - Thursday</v>
      </c>
      <c r="C43" s="3" t="str">
        <f>"Char1"</f>
        <v>Char1</v>
      </c>
      <c r="D43" s="4"/>
      <c r="E43" s="3" t="str">
        <f>"Thurs"</f>
        <v>Thurs</v>
      </c>
    </row>
    <row r="44" spans="1:5" x14ac:dyDescent="0.3">
      <c r="B44" s="6" t="str">
        <f>"TUES - Tuesday"</f>
        <v>TUES - Tuesday</v>
      </c>
      <c r="C44" s="3" t="str">
        <f>"Char1"</f>
        <v>Char1</v>
      </c>
      <c r="D44" s="4"/>
      <c r="E44" s="3" t="str">
        <f>"Tues"</f>
        <v>Tues</v>
      </c>
    </row>
    <row r="45" spans="1:5" x14ac:dyDescent="0.3">
      <c r="B45" s="6" t="str">
        <f>"UM_ACAD_GRP_DESCR - Academic Group Descr"</f>
        <v>UM_ACAD_GRP_DESCR - Academic Group Descr</v>
      </c>
      <c r="C45" s="3" t="str">
        <f>"Char30"</f>
        <v>Char30</v>
      </c>
      <c r="D45" s="4"/>
      <c r="E45" s="3" t="str">
        <f>"Academic Group"</f>
        <v>Academic Group</v>
      </c>
    </row>
    <row r="46" spans="1:5" x14ac:dyDescent="0.3">
      <c r="B46" s="6" t="str">
        <f>"UM_ACAD_ORG_DESCR - Academic Organization Descript"</f>
        <v>UM_ACAD_ORG_DESCR - Academic Organization Descript</v>
      </c>
      <c r="C46" s="3" t="str">
        <f>"Char30"</f>
        <v>Char30</v>
      </c>
      <c r="D46" s="4"/>
      <c r="E46" s="3" t="str">
        <f>"Acad Org Dsecr"</f>
        <v>Acad Org Dsecr</v>
      </c>
    </row>
    <row r="47" spans="1:5" x14ac:dyDescent="0.3">
      <c r="B47" s="6" t="str">
        <f>"UM_BLDG_CD2 - Building Code2"</f>
        <v>UM_BLDG_CD2 - Building Code2</v>
      </c>
      <c r="C47" s="3" t="str">
        <f>"Char10"</f>
        <v>Char10</v>
      </c>
      <c r="D47" s="4"/>
      <c r="E47" s="3" t="str">
        <f>"Building Cd2"</f>
        <v>Building Cd2</v>
      </c>
    </row>
    <row r="48" spans="1:5" x14ac:dyDescent="0.3">
      <c r="B48" s="6" t="str">
        <f>"UM_BLDG_DESCR - Bldg Descrip"</f>
        <v>UM_BLDG_DESCR - Bldg Descrip</v>
      </c>
      <c r="C48" s="3" t="str">
        <f>"Char30"</f>
        <v>Char30</v>
      </c>
      <c r="D48" s="4"/>
      <c r="E48" s="3" t="str">
        <f>"Bldg Descr"</f>
        <v>Bldg Descr</v>
      </c>
    </row>
    <row r="49" spans="2:5" x14ac:dyDescent="0.3">
      <c r="B49" s="6" t="str">
        <f>"UM_BLDG_DESCR2 - Building Descr 2"</f>
        <v>UM_BLDG_DESCR2 - Building Descr 2</v>
      </c>
      <c r="C49" s="3" t="str">
        <f>"Char30"</f>
        <v>Char30</v>
      </c>
      <c r="D49" s="4"/>
      <c r="E49" s="3" t="str">
        <f>"Bldg Descr2"</f>
        <v>Bldg Descr2</v>
      </c>
    </row>
    <row r="50" spans="2:5" x14ac:dyDescent="0.3">
      <c r="B50" s="6" t="str">
        <f>"UM_BLDG_EFFSTAT - Bldg Effstat"</f>
        <v>UM_BLDG_EFFSTAT - Bldg Effstat</v>
      </c>
      <c r="C50" s="3" t="str">
        <f>"Char1"</f>
        <v>Char1</v>
      </c>
      <c r="D50" s="4"/>
      <c r="E50" s="3" t="str">
        <f>"Bldg Effstat"</f>
        <v>Bldg Effstat</v>
      </c>
    </row>
    <row r="51" spans="2:5" x14ac:dyDescent="0.3">
      <c r="B51" s="6" t="str">
        <f>"UM_BLDG_EFFSTAT2 - Bldg Effstat2"</f>
        <v>UM_BLDG_EFFSTAT2 - Bldg Effstat2</v>
      </c>
      <c r="C51" s="3" t="str">
        <f>"Char1"</f>
        <v>Char1</v>
      </c>
      <c r="D51" s="4"/>
      <c r="E51" s="3" t="str">
        <f>"Bldg Effstat2"</f>
        <v>Bldg Effstat2</v>
      </c>
    </row>
    <row r="52" spans="2:5" x14ac:dyDescent="0.3">
      <c r="B52" s="6" t="str">
        <f>"UM_CENTER_CD - Center Code"</f>
        <v>UM_CENTER_CD - Center Code</v>
      </c>
      <c r="C52" s="3" t="str">
        <f>"Char4"</f>
        <v>Char4</v>
      </c>
      <c r="D52" s="4"/>
      <c r="E52" s="3" t="str">
        <f>"Center"</f>
        <v>Center</v>
      </c>
    </row>
    <row r="53" spans="2:5" x14ac:dyDescent="0.3">
      <c r="B53" s="6" t="str">
        <f>"UM_CENTER_CD2 - Center Code 2"</f>
        <v>UM_CENTER_CD2 - Center Code 2</v>
      </c>
      <c r="C53" s="3" t="str">
        <f>"Char4"</f>
        <v>Char4</v>
      </c>
      <c r="D53" s="4"/>
      <c r="E53" s="3" t="str">
        <f>"Center 2"</f>
        <v>Center 2</v>
      </c>
    </row>
    <row r="54" spans="2:5" x14ac:dyDescent="0.3">
      <c r="B54" s="6" t="str">
        <f>"UM_CIP_CD_DESCR - CIP Code Descrip"</f>
        <v>UM_CIP_CD_DESCR - CIP Code Descrip</v>
      </c>
      <c r="C54" s="3" t="str">
        <f>"Char30"</f>
        <v>Char30</v>
      </c>
      <c r="D54" s="4"/>
      <c r="E54" s="3" t="str">
        <f>"CIP CD Descr"</f>
        <v>CIP CD Descr</v>
      </c>
    </row>
    <row r="55" spans="2:5" x14ac:dyDescent="0.3">
      <c r="B55" s="6" t="str">
        <f>"UM_CLASS_DESCR - Class Description"</f>
        <v>UM_CLASS_DESCR - Class Description</v>
      </c>
      <c r="C55" s="3" t="str">
        <f>"Char30"</f>
        <v>Char30</v>
      </c>
      <c r="D55" s="4"/>
      <c r="E55" s="3" t="str">
        <f>"Class Descr"</f>
        <v>Class Descr</v>
      </c>
    </row>
    <row r="56" spans="2:5" x14ac:dyDescent="0.3">
      <c r="B56" s="6" t="str">
        <f>"UM_CLASS_MTG_NBR2 - Class Meeting Pattern Nbr 2"</f>
        <v>UM_CLASS_MTG_NBR2 - Class Meeting Pattern Nbr 2</v>
      </c>
      <c r="C56" s="3" t="str">
        <f>"Num2.0"</f>
        <v>Num2.0</v>
      </c>
      <c r="D56" s="4"/>
      <c r="E56" s="3" t="str">
        <f>"Pat Nbr 2"</f>
        <v>Pat Nbr 2</v>
      </c>
    </row>
    <row r="57" spans="2:5" x14ac:dyDescent="0.3">
      <c r="B57" s="6" t="str">
        <f>"UM_CLSMTG_MORE - More Class Meetings Flag"</f>
        <v>UM_CLSMTG_MORE - More Class Meetings Flag</v>
      </c>
      <c r="C57" s="3" t="str">
        <f>"Char1"</f>
        <v>Char1</v>
      </c>
      <c r="D57" s="4"/>
      <c r="E57" s="3" t="str">
        <f>"More Cls Mtgs"</f>
        <v>More Cls Mtgs</v>
      </c>
    </row>
    <row r="58" spans="2:5" x14ac:dyDescent="0.3">
      <c r="B58" s="6" t="str">
        <f>"UM_CRSETOPIC_DESCR - Course Topic Description"</f>
        <v>UM_CRSETOPIC_DESCR - Course Topic Description</v>
      </c>
      <c r="C58" s="3" t="str">
        <f>"Char30"</f>
        <v>Char30</v>
      </c>
      <c r="D58" s="4"/>
      <c r="E58" s="3" t="str">
        <f>"Crse Topic Dscr"</f>
        <v>Crse Topic Dscr</v>
      </c>
    </row>
    <row r="59" spans="2:5" x14ac:dyDescent="0.3">
      <c r="B59" s="6" t="str">
        <f>"UM_CRSE_DESCR - Crse Description"</f>
        <v>UM_CRSE_DESCR - Crse Description</v>
      </c>
      <c r="C59" s="3" t="str">
        <f>"Char30"</f>
        <v>Char30</v>
      </c>
      <c r="D59" s="4"/>
      <c r="E59" s="3" t="str">
        <f>"Crse Descr"</f>
        <v>Crse Descr</v>
      </c>
    </row>
    <row r="60" spans="2:5" x14ac:dyDescent="0.3">
      <c r="B60" s="6" t="str">
        <f>"UM_CRSE_EFFSTAT - Course_Eff_Status"</f>
        <v>UM_CRSE_EFFSTAT - Course_Eff_Status</v>
      </c>
      <c r="C60" s="3" t="str">
        <f>"Char1"</f>
        <v>Char1</v>
      </c>
      <c r="D60" s="4"/>
      <c r="E60" s="3" t="str">
        <f>"Crse_Eff_Stat"</f>
        <v>Crse_Eff_Stat</v>
      </c>
    </row>
    <row r="61" spans="2:5" x14ac:dyDescent="0.3">
      <c r="B61" s="6" t="str">
        <f>"UM_DISTANCE_FLAG - Distance Flag"</f>
        <v>UM_DISTANCE_FLAG - Distance Flag</v>
      </c>
      <c r="C61" s="3" t="str">
        <f>"Char2"</f>
        <v>Char2</v>
      </c>
      <c r="D61" s="3" t="str">
        <f>"N"</f>
        <v>N</v>
      </c>
      <c r="E61" s="3" t="str">
        <f>"Distance Flag"</f>
        <v>Distance Flag</v>
      </c>
    </row>
    <row r="62" spans="2:5" x14ac:dyDescent="0.3">
      <c r="B62" s="6" t="str">
        <f>"UM_DIST_ATTR_FLAG - Distance Attribute Flag"</f>
        <v>UM_DIST_ATTR_FLAG - Distance Attribute Flag</v>
      </c>
      <c r="C62" s="3" t="str">
        <f>"Char2"</f>
        <v>Char2</v>
      </c>
      <c r="D62" s="3" t="str">
        <f>"N"</f>
        <v>N</v>
      </c>
      <c r="E62" s="3" t="str">
        <f>"Dist Attr Flag"</f>
        <v>Dist Attr Flag</v>
      </c>
    </row>
    <row r="63" spans="2:5" x14ac:dyDescent="0.3">
      <c r="B63" s="6" t="str">
        <f>"UM_EFF_STAT2 - Status as of Effective Date2"</f>
        <v>UM_EFF_STAT2 - Status as of Effective Date2</v>
      </c>
      <c r="C63" s="3" t="str">
        <f>"Char1"</f>
        <v>Char1</v>
      </c>
      <c r="D63" s="4"/>
      <c r="E63" s="3" t="str">
        <f>"Status Eff Dte2"</f>
        <v>Status Eff Dte2</v>
      </c>
    </row>
    <row r="64" spans="2:5" x14ac:dyDescent="0.3">
      <c r="B64" s="6" t="str">
        <f>"UM_EMPLID1 - EmplID"</f>
        <v>UM_EMPLID1 - EmplID</v>
      </c>
      <c r="C64" s="3" t="str">
        <f>"Char11"</f>
        <v>Char11</v>
      </c>
      <c r="D64" s="4"/>
      <c r="E64" s="3" t="str">
        <f>"ID"</f>
        <v>ID</v>
      </c>
    </row>
    <row r="65" spans="2:5" x14ac:dyDescent="0.3">
      <c r="B65" s="6" t="str">
        <f>"UM_EMPLID2 - Emplid 2"</f>
        <v>UM_EMPLID2 - Emplid 2</v>
      </c>
      <c r="C65" s="3" t="str">
        <f>"Char11"</f>
        <v>Char11</v>
      </c>
      <c r="D65" s="4"/>
      <c r="E65" s="3" t="str">
        <f>"Emplid 2"</f>
        <v>Emplid 2</v>
      </c>
    </row>
    <row r="66" spans="2:5" x14ac:dyDescent="0.3">
      <c r="B66" s="6" t="str">
        <f>"UM_EMPLID3 - EmplID 3"</f>
        <v>UM_EMPLID3 - EmplID 3</v>
      </c>
      <c r="C66" s="3" t="str">
        <f>"Char11"</f>
        <v>Char11</v>
      </c>
      <c r="D66" s="4"/>
      <c r="E66" s="3" t="str">
        <f>"EmplID 3"</f>
        <v>EmplID 3</v>
      </c>
    </row>
    <row r="67" spans="2:5" x14ac:dyDescent="0.3">
      <c r="B67" s="6" t="str">
        <f>"UM_EMPLID4 - EmplID4"</f>
        <v>UM_EMPLID4 - EmplID4</v>
      </c>
      <c r="C67" s="3" t="str">
        <f>"Char11"</f>
        <v>Char11</v>
      </c>
      <c r="D67" s="4"/>
      <c r="E67" s="3" t="str">
        <f>"EmplID4"</f>
        <v>EmplID4</v>
      </c>
    </row>
    <row r="68" spans="2:5" x14ac:dyDescent="0.3">
      <c r="B68" s="6" t="str">
        <f>"UM_EMPLID5 - EmplID5"</f>
        <v>UM_EMPLID5 - EmplID5</v>
      </c>
      <c r="C68" s="3" t="str">
        <f>"Char11"</f>
        <v>Char11</v>
      </c>
      <c r="D68" s="4"/>
      <c r="E68" s="3" t="str">
        <f>"EmplID5"</f>
        <v>EmplID5</v>
      </c>
    </row>
    <row r="69" spans="2:5" x14ac:dyDescent="0.3">
      <c r="B69" s="6" t="str">
        <f>"UM_FACILITY_ID2 - Facility ID2"</f>
        <v>UM_FACILITY_ID2 - Facility ID2</v>
      </c>
      <c r="C69" s="3" t="str">
        <f>"Char10"</f>
        <v>Char10</v>
      </c>
      <c r="D69" s="4"/>
      <c r="E69" s="3" t="str">
        <f>"Facil ID2"</f>
        <v>Facil ID2</v>
      </c>
    </row>
    <row r="70" spans="2:5" x14ac:dyDescent="0.3">
      <c r="B70" s="6" t="str">
        <f>"UM_FACILITY_TYPE2 - Facility Type2"</f>
        <v>UM_FACILITY_TYPE2 - Facility Type2</v>
      </c>
      <c r="C70" s="3" t="str">
        <f>"Char4"</f>
        <v>Char4</v>
      </c>
      <c r="D70" s="4"/>
      <c r="E70" s="3" t="str">
        <f>"Fac Type2"</f>
        <v>Fac Type2</v>
      </c>
    </row>
    <row r="71" spans="2:5" x14ac:dyDescent="0.3">
      <c r="B71" s="6" t="str">
        <f>"UM_FACIL_DESCR - UM_FACIL_DESCR"</f>
        <v>UM_FACIL_DESCR - UM_FACIL_DESCR</v>
      </c>
      <c r="C71" s="3" t="str">
        <f>"Char30"</f>
        <v>Char30</v>
      </c>
      <c r="D71" s="4"/>
      <c r="E71" s="3" t="str">
        <f>"UM_FACIL_DESCR"</f>
        <v>UM_FACIL_DESCR</v>
      </c>
    </row>
    <row r="72" spans="2:5" x14ac:dyDescent="0.3">
      <c r="B72" s="6" t="str">
        <f>"UM_FACIL_DESCR2 - Facility Descr 2"</f>
        <v>UM_FACIL_DESCR2 - Facility Descr 2</v>
      </c>
      <c r="C72" s="3" t="str">
        <f>"Char30"</f>
        <v>Char30</v>
      </c>
      <c r="D72" s="4"/>
      <c r="E72" s="3" t="str">
        <f>"Facitly Descr 2"</f>
        <v>Facitly Descr 2</v>
      </c>
    </row>
    <row r="73" spans="2:5" x14ac:dyDescent="0.3">
      <c r="B73" s="6" t="str">
        <f>"UM_FACIL_EFFSTAT - Facility Effstat"</f>
        <v>UM_FACIL_EFFSTAT - Facility Effstat</v>
      </c>
      <c r="C73" s="3" t="str">
        <f>"Char1"</f>
        <v>Char1</v>
      </c>
      <c r="D73" s="4"/>
      <c r="E73" s="3" t="str">
        <f>"Facil Effstat"</f>
        <v>Facil Effstat</v>
      </c>
    </row>
    <row r="74" spans="2:5" x14ac:dyDescent="0.3">
      <c r="B74" s="6" t="str">
        <f>"UM_FACIL_EFFSTAT2 - Facil_EffStat 2"</f>
        <v>UM_FACIL_EFFSTAT2 - Facil_EffStat 2</v>
      </c>
      <c r="C74" s="3" t="str">
        <f>"Char1"</f>
        <v>Char1</v>
      </c>
      <c r="D74" s="4"/>
      <c r="E74" s="3" t="str">
        <f>"Facil_EffSt 2"</f>
        <v>Facil_EffSt 2</v>
      </c>
    </row>
    <row r="75" spans="2:5" x14ac:dyDescent="0.3">
      <c r="B75" s="6" t="str">
        <f>"UM_FRI2 - Friday2"</f>
        <v>UM_FRI2 - Friday2</v>
      </c>
      <c r="C75" s="3" t="str">
        <f>"Char1"</f>
        <v>Char1</v>
      </c>
      <c r="D75" s="4"/>
      <c r="E75" s="3" t="str">
        <f>"Fri2"</f>
        <v>Fri2</v>
      </c>
    </row>
    <row r="76" spans="2:5" x14ac:dyDescent="0.3">
      <c r="B76" s="6" t="str">
        <f>"UM_IMODE - Imode"</f>
        <v>UM_IMODE - Imode</v>
      </c>
      <c r="C76" s="3" t="str">
        <f>"Char10"</f>
        <v>Char10</v>
      </c>
      <c r="D76" s="4"/>
      <c r="E76" s="3" t="str">
        <f>"Imode"</f>
        <v>Imode</v>
      </c>
    </row>
    <row r="77" spans="2:5" x14ac:dyDescent="0.3">
      <c r="B77" s="6" t="str">
        <f>"UM_INSTR_MORE - More Instructors Flag"</f>
        <v>UM_INSTR_MORE - More Instructors Flag</v>
      </c>
      <c r="C77" s="3" t="str">
        <f>"Char1"</f>
        <v>Char1</v>
      </c>
      <c r="D77" s="4"/>
      <c r="E77" s="3" t="str">
        <f>"More Instrs Flg"</f>
        <v>More Instrs Flg</v>
      </c>
    </row>
    <row r="78" spans="2:5" x14ac:dyDescent="0.3">
      <c r="B78" s="6" t="str">
        <f>"UM_INSTR_ROLE1 - Instructor Role"</f>
        <v>UM_INSTR_ROLE1 - Instructor Role</v>
      </c>
      <c r="C78" s="3" t="str">
        <f>"Char4"</f>
        <v>Char4</v>
      </c>
      <c r="D78" s="3" t="str">
        <f>"N"</f>
        <v>N</v>
      </c>
      <c r="E78" s="3" t="str">
        <f>"Role"</f>
        <v>Role</v>
      </c>
    </row>
    <row r="79" spans="2:5" x14ac:dyDescent="0.3">
      <c r="B79" s="6" t="str">
        <f>"UM_INSTR_ROLE2 - Instructor Role 2"</f>
        <v>UM_INSTR_ROLE2 - Instructor Role 2</v>
      </c>
      <c r="C79" s="3" t="str">
        <f>"Char4"</f>
        <v>Char4</v>
      </c>
      <c r="D79" s="3" t="str">
        <f>"N"</f>
        <v>N</v>
      </c>
      <c r="E79" s="3" t="str">
        <f>"Role 2"</f>
        <v>Role 2</v>
      </c>
    </row>
    <row r="80" spans="2:5" x14ac:dyDescent="0.3">
      <c r="B80" s="6" t="str">
        <f>"UM_INSTR_ROLE3 - Instructor Role 3"</f>
        <v>UM_INSTR_ROLE3 - Instructor Role 3</v>
      </c>
      <c r="C80" s="3" t="str">
        <f>"Char4"</f>
        <v>Char4</v>
      </c>
      <c r="D80" s="3" t="str">
        <f>"N"</f>
        <v>N</v>
      </c>
      <c r="E80" s="3" t="str">
        <f>"Role 3"</f>
        <v>Role 3</v>
      </c>
    </row>
    <row r="81" spans="2:5" x14ac:dyDescent="0.3">
      <c r="B81" s="6" t="str">
        <f>"UM_INSTR_ROLE4 - Instructor Role 4"</f>
        <v>UM_INSTR_ROLE4 - Instructor Role 4</v>
      </c>
      <c r="C81" s="3" t="str">
        <f>"Char4"</f>
        <v>Char4</v>
      </c>
      <c r="D81" s="3" t="str">
        <f>"N"</f>
        <v>N</v>
      </c>
      <c r="E81" s="3" t="str">
        <f>"Role 4"</f>
        <v>Role 4</v>
      </c>
    </row>
    <row r="82" spans="2:5" x14ac:dyDescent="0.3">
      <c r="B82" s="6" t="str">
        <f>"UM_INSTR_ROLE5 - Instructor Role 5"</f>
        <v>UM_INSTR_ROLE5 - Instructor Role 5</v>
      </c>
      <c r="C82" s="3" t="str">
        <f>"Char4"</f>
        <v>Char4</v>
      </c>
      <c r="D82" s="3" t="str">
        <f>"N"</f>
        <v>N</v>
      </c>
      <c r="E82" s="3" t="str">
        <f>"Role 5"</f>
        <v>Role 5</v>
      </c>
    </row>
    <row r="83" spans="2:5" x14ac:dyDescent="0.3">
      <c r="B83" s="6" t="str">
        <f>"UM_LOCATION2 - Location Code 2"</f>
        <v>UM_LOCATION2 - Location Code 2</v>
      </c>
      <c r="C83" s="3" t="str">
        <f>"Char10"</f>
        <v>Char10</v>
      </c>
      <c r="D83" s="4"/>
      <c r="E83" s="3" t="str">
        <f>"Location Cd 2"</f>
        <v>Location Cd 2</v>
      </c>
    </row>
    <row r="84" spans="2:5" x14ac:dyDescent="0.3">
      <c r="B84" s="6" t="str">
        <f>"UM_LOCATION_DESCR - Location Description"</f>
        <v>UM_LOCATION_DESCR - Location Description</v>
      </c>
      <c r="C84" s="3" t="str">
        <f>"Char30"</f>
        <v>Char30</v>
      </c>
      <c r="D84" s="4"/>
      <c r="E84" s="3" t="str">
        <f>"Location Descr"</f>
        <v>Location Descr</v>
      </c>
    </row>
    <row r="85" spans="2:5" x14ac:dyDescent="0.3">
      <c r="B85" s="6" t="str">
        <f>"UM_LOCATION_DESCR2 - Location Description 2"</f>
        <v>UM_LOCATION_DESCR2 - Location Description 2</v>
      </c>
      <c r="C85" s="3" t="str">
        <f>"Char30"</f>
        <v>Char30</v>
      </c>
      <c r="D85" s="4"/>
      <c r="E85" s="3" t="str">
        <f>"Location Descr2"</f>
        <v>Location Descr2</v>
      </c>
    </row>
    <row r="86" spans="2:5" x14ac:dyDescent="0.3">
      <c r="B86" s="6" t="str">
        <f>"UM_LOCATION_TYPE - Location Type"</f>
        <v>UM_LOCATION_TYPE - Location Type</v>
      </c>
      <c r="C86" s="3" t="str">
        <f>"Char4"</f>
        <v>Char4</v>
      </c>
      <c r="D86" s="3" t="str">
        <f>"N"</f>
        <v>N</v>
      </c>
      <c r="E86" s="3" t="str">
        <f>"Type"</f>
        <v>Type</v>
      </c>
    </row>
    <row r="87" spans="2:5" x14ac:dyDescent="0.3">
      <c r="B87" s="6" t="str">
        <f>"UM_LOCATION_TYPE2 - Location Type 2"</f>
        <v>UM_LOCATION_TYPE2 - Location Type 2</v>
      </c>
      <c r="C87" s="3" t="str">
        <f>"Char4"</f>
        <v>Char4</v>
      </c>
      <c r="D87" s="4"/>
      <c r="E87" s="3" t="str">
        <f>"Loc Type 2"</f>
        <v>Loc Type 2</v>
      </c>
    </row>
    <row r="88" spans="2:5" x14ac:dyDescent="0.3">
      <c r="B88" s="6" t="str">
        <f>"UM_LOCAT_EFFSTAT - Loc Effstat"</f>
        <v>UM_LOCAT_EFFSTAT - Loc Effstat</v>
      </c>
      <c r="C88" s="3" t="str">
        <f>"Char1"</f>
        <v>Char1</v>
      </c>
      <c r="D88" s="4"/>
      <c r="E88" s="3" t="str">
        <f>"Loc Effstat"</f>
        <v>Loc Effstat</v>
      </c>
    </row>
    <row r="89" spans="2:5" x14ac:dyDescent="0.3">
      <c r="B89" s="6" t="str">
        <f>"UM_LOCAT_EFFSTAT2 - Locat Effstat 2"</f>
        <v>UM_LOCAT_EFFSTAT2 - Locat Effstat 2</v>
      </c>
      <c r="C89" s="3" t="str">
        <f>"Char1"</f>
        <v>Char1</v>
      </c>
      <c r="D89" s="4"/>
      <c r="E89" s="3" t="str">
        <f>"Locat Effstat 2"</f>
        <v>Locat Effstat 2</v>
      </c>
    </row>
    <row r="90" spans="2:5" x14ac:dyDescent="0.3">
      <c r="B90" s="6" t="str">
        <f>"UM_LOCDTL_EFFSTAT - Locdtl Effstat"</f>
        <v>UM_LOCDTL_EFFSTAT - Locdtl Effstat</v>
      </c>
      <c r="C90" s="3" t="str">
        <f>"Char1"</f>
        <v>Char1</v>
      </c>
      <c r="D90" s="4"/>
      <c r="E90" s="3" t="str">
        <f>"Locdtl Effstat"</f>
        <v>Locdtl Effstat</v>
      </c>
    </row>
    <row r="91" spans="2:5" x14ac:dyDescent="0.3">
      <c r="B91" s="6" t="str">
        <f>"UM_LOCDTL_EFFSTAT2 - Locdtl Effstat2"</f>
        <v>UM_LOCDTL_EFFSTAT2 - Locdtl Effstat2</v>
      </c>
      <c r="C91" s="3" t="str">
        <f>"Char1"</f>
        <v>Char1</v>
      </c>
      <c r="D91" s="4"/>
      <c r="E91" s="3" t="str">
        <f>"Locdtl Effstat2"</f>
        <v>Locdtl Effstat2</v>
      </c>
    </row>
    <row r="92" spans="2:5" x14ac:dyDescent="0.3">
      <c r="B92" s="6" t="str">
        <f>"UM_MON2 - Monday2"</f>
        <v>UM_MON2 - Monday2</v>
      </c>
      <c r="C92" s="3" t="str">
        <f>"Char1"</f>
        <v>Char1</v>
      </c>
      <c r="D92" s="4"/>
      <c r="E92" s="3" t="str">
        <f>"Mon2"</f>
        <v>Mon2</v>
      </c>
    </row>
    <row r="93" spans="2:5" x14ac:dyDescent="0.3">
      <c r="B93" s="6" t="str">
        <f>"UM_MTG_TIME_END2 - Meeting Time End-2"</f>
        <v>UM_MTG_TIME_END2 - Meeting Time End-2</v>
      </c>
      <c r="C93" s="3" t="str">
        <f>"Time"</f>
        <v>Time</v>
      </c>
      <c r="D93" s="4"/>
      <c r="E93" s="3" t="str">
        <f>"Mtg End-2"</f>
        <v>Mtg End-2</v>
      </c>
    </row>
    <row r="94" spans="2:5" x14ac:dyDescent="0.3">
      <c r="B94" s="6" t="str">
        <f>"UM_MTG_TIME_START2 - Meeting Time Start-2"</f>
        <v>UM_MTG_TIME_START2 - Meeting Time Start-2</v>
      </c>
      <c r="C94" s="3" t="str">
        <f>"Time"</f>
        <v>Time</v>
      </c>
      <c r="D94" s="4"/>
      <c r="E94" s="3" t="str">
        <f>"Mtg Start-2"</f>
        <v>Mtg Start-2</v>
      </c>
    </row>
    <row r="95" spans="2:5" x14ac:dyDescent="0.3">
      <c r="B95" s="6" t="str">
        <f>"UM_NAME1 - Name"</f>
        <v>UM_NAME1 - Name</v>
      </c>
      <c r="C95" s="3" t="str">
        <f>"Char30"</f>
        <v>Char30</v>
      </c>
      <c r="D95" s="4"/>
      <c r="E95" s="3" t="str">
        <f>"Name"</f>
        <v>Name</v>
      </c>
    </row>
    <row r="96" spans="2:5" x14ac:dyDescent="0.3">
      <c r="B96" s="6" t="str">
        <f>"UM_NAME2 - Name 2"</f>
        <v>UM_NAME2 - Name 2</v>
      </c>
      <c r="C96" s="3" t="str">
        <f>"Char30"</f>
        <v>Char30</v>
      </c>
      <c r="D96" s="4"/>
      <c r="E96" s="3" t="str">
        <f>"Name 2"</f>
        <v>Name 2</v>
      </c>
    </row>
    <row r="97" spans="2:5" x14ac:dyDescent="0.3">
      <c r="B97" s="6" t="str">
        <f>"UM_NAME3 - Name 3"</f>
        <v>UM_NAME3 - Name 3</v>
      </c>
      <c r="C97" s="3" t="str">
        <f>"Char30"</f>
        <v>Char30</v>
      </c>
      <c r="D97" s="4"/>
      <c r="E97" s="3" t="str">
        <f>"Name 3"</f>
        <v>Name 3</v>
      </c>
    </row>
    <row r="98" spans="2:5" x14ac:dyDescent="0.3">
      <c r="B98" s="6" t="str">
        <f>"UM_NAME4 - Name 4"</f>
        <v>UM_NAME4 - Name 4</v>
      </c>
      <c r="C98" s="3" t="str">
        <f>"Char30"</f>
        <v>Char30</v>
      </c>
      <c r="D98" s="4"/>
      <c r="E98" s="3" t="str">
        <f>"Name 4"</f>
        <v>Name 4</v>
      </c>
    </row>
    <row r="99" spans="2:5" x14ac:dyDescent="0.3">
      <c r="B99" s="6" t="str">
        <f>"UM_NAME5 - Name 5"</f>
        <v>UM_NAME5 - Name 5</v>
      </c>
      <c r="C99" s="3" t="str">
        <f>"Char30"</f>
        <v>Char30</v>
      </c>
      <c r="D99" s="4"/>
      <c r="E99" s="3" t="str">
        <f>"Name 5"</f>
        <v>Name 5</v>
      </c>
    </row>
    <row r="100" spans="2:5" x14ac:dyDescent="0.3">
      <c r="B100" s="6" t="str">
        <f>"UM_N_INSTRUCTORS - N_Instructors"</f>
        <v>UM_N_INSTRUCTORS - N_Instructors</v>
      </c>
      <c r="C100" s="3" t="str">
        <f>"Num3.0"</f>
        <v>Num3.0</v>
      </c>
      <c r="D100" s="4"/>
      <c r="E100" s="3" t="str">
        <f>"N_Instructors"</f>
        <v>N_Instructors</v>
      </c>
    </row>
    <row r="101" spans="2:5" x14ac:dyDescent="0.3">
      <c r="B101" s="6" t="str">
        <f>"UM_ROOM2 - Room2"</f>
        <v>UM_ROOM2 - Room2</v>
      </c>
      <c r="C101" s="3" t="str">
        <f>"Char10"</f>
        <v>Char10</v>
      </c>
      <c r="D101" s="4"/>
      <c r="E101" s="3" t="str">
        <f>"Room2"</f>
        <v>Room2</v>
      </c>
    </row>
    <row r="102" spans="2:5" x14ac:dyDescent="0.3">
      <c r="B102" s="6" t="str">
        <f>"UM_ROOM_CAPACITY2 - Room Capacity 2"</f>
        <v>UM_ROOM_CAPACITY2 - Room Capacity 2</v>
      </c>
      <c r="C102" s="3" t="str">
        <f>"Num4.0"</f>
        <v>Num4.0</v>
      </c>
      <c r="D102" s="4"/>
      <c r="E102" s="3" t="str">
        <f>"Rm Cap 2"</f>
        <v>Rm Cap 2</v>
      </c>
    </row>
    <row r="103" spans="2:5" x14ac:dyDescent="0.3">
      <c r="B103" s="6" t="str">
        <f>"UM_SAT2 - Saturday2"</f>
        <v>UM_SAT2 - Saturday2</v>
      </c>
      <c r="C103" s="3" t="str">
        <f>"Char1"</f>
        <v>Char1</v>
      </c>
      <c r="D103" s="4"/>
      <c r="E103" s="3" t="str">
        <f>"Sat2"</f>
        <v>Sat2</v>
      </c>
    </row>
    <row r="104" spans="2:5" x14ac:dyDescent="0.3">
      <c r="B104" s="6" t="str">
        <f>"UM_SCTNCMBND_DESCR - Sctn Combined Descrip"</f>
        <v>UM_SCTNCMBND_DESCR - Sctn Combined Descrip</v>
      </c>
      <c r="C104" s="3" t="str">
        <f>"Char30"</f>
        <v>Char30</v>
      </c>
      <c r="D104" s="4"/>
      <c r="E104" s="3" t="str">
        <f>"Sctn Cmbnd Desc"</f>
        <v>Sctn Cmbnd Desc</v>
      </c>
    </row>
    <row r="105" spans="2:5" x14ac:dyDescent="0.3">
      <c r="B105" s="6" t="str">
        <f>"UM_SCTN_ENRL_CAP - Sctn Enroll Capacity"</f>
        <v>UM_SCTN_ENRL_CAP - Sctn Enroll Capacity</v>
      </c>
      <c r="C105" s="3" t="str">
        <f>"Num4.0"</f>
        <v>Num4.0</v>
      </c>
      <c r="D105" s="4"/>
      <c r="E105" s="3" t="str">
        <f>"Sctn Enroll Cap"</f>
        <v>Sctn Enroll Cap</v>
      </c>
    </row>
    <row r="106" spans="2:5" x14ac:dyDescent="0.3">
      <c r="B106" s="6" t="str">
        <f>"UM_SCTN_ENRL_TOT - SCTN ENROLL TOTAL"</f>
        <v>UM_SCTN_ENRL_TOT - SCTN ENROLL TOTAL</v>
      </c>
      <c r="C106" s="3" t="str">
        <f>"Num4.0"</f>
        <v>Num4.0</v>
      </c>
      <c r="D106" s="4"/>
      <c r="E106" s="3" t="str">
        <f>"SCTN ENRL TOT"</f>
        <v>SCTN ENRL TOT</v>
      </c>
    </row>
    <row r="107" spans="2:5" x14ac:dyDescent="0.3">
      <c r="B107" s="6" t="str">
        <f>"UM_SETID2 - SETID2"</f>
        <v>UM_SETID2 - SETID2</v>
      </c>
      <c r="C107" s="3" t="str">
        <f>"Char5"</f>
        <v>Char5</v>
      </c>
      <c r="D107" s="4"/>
      <c r="E107" s="3" t="str">
        <f>"SETID2"</f>
        <v>SETID2</v>
      </c>
    </row>
    <row r="108" spans="2:5" x14ac:dyDescent="0.3">
      <c r="B108" s="6" t="str">
        <f>"UM_SUN2 - Sunday2"</f>
        <v>UM_SUN2 - Sunday2</v>
      </c>
      <c r="C108" s="3" t="str">
        <f>"Char1"</f>
        <v>Char1</v>
      </c>
      <c r="D108" s="4"/>
      <c r="E108" s="3" t="str">
        <f>"Sun2"</f>
        <v>Sun2</v>
      </c>
    </row>
    <row r="109" spans="2:5" x14ac:dyDescent="0.3">
      <c r="B109" s="6" t="str">
        <f>"UM_THURS2 - Thursday2"</f>
        <v>UM_THURS2 - Thursday2</v>
      </c>
      <c r="C109" s="3" t="str">
        <f>"Char1"</f>
        <v>Char1</v>
      </c>
      <c r="D109" s="4"/>
      <c r="E109" s="3" t="str">
        <f>"Thurs2"</f>
        <v>Thurs2</v>
      </c>
    </row>
    <row r="110" spans="2:5" x14ac:dyDescent="0.3">
      <c r="B110" s="6" t="str">
        <f>"UM_TUES2 - Tuesday2"</f>
        <v>UM_TUES2 - Tuesday2</v>
      </c>
      <c r="C110" s="3" t="str">
        <f>"Char1"</f>
        <v>Char1</v>
      </c>
      <c r="D110" s="4"/>
      <c r="E110" s="3" t="str">
        <f>"Tues2"</f>
        <v>Tues2</v>
      </c>
    </row>
    <row r="111" spans="2:5" x14ac:dyDescent="0.3">
      <c r="B111" s="6" t="str">
        <f>"UM_WED2 - Wednesday2"</f>
        <v>UM_WED2 - Wednesday2</v>
      </c>
      <c r="C111" s="3" t="str">
        <f>"Char1"</f>
        <v>Char1</v>
      </c>
      <c r="D111" s="4"/>
      <c r="E111" s="3" t="str">
        <f>"Wed2"</f>
        <v>Wed2</v>
      </c>
    </row>
    <row r="112" spans="2:5" x14ac:dyDescent="0.3">
      <c r="B112" s="6" t="str">
        <f>"UNITS_ACAD_PROG - Academic Progress Units"</f>
        <v>UNITS_ACAD_PROG - Academic Progress Units</v>
      </c>
      <c r="C112" s="3" t="str">
        <f>"Num4.2"</f>
        <v>Num4.2</v>
      </c>
      <c r="D112" s="4"/>
      <c r="E112" s="3" t="str">
        <f>"Prgrss Unt"</f>
        <v>Prgrss Unt</v>
      </c>
    </row>
    <row r="113" spans="2:5" x14ac:dyDescent="0.3">
      <c r="B113" s="6" t="str">
        <f>"UNITS_MAXIMUM - Maximum Units"</f>
        <v>UNITS_MAXIMUM - Maximum Units</v>
      </c>
      <c r="C113" s="3" t="str">
        <f>"Num4.2"</f>
        <v>Num4.2</v>
      </c>
      <c r="D113" s="4"/>
      <c r="E113" s="3" t="str">
        <f>"Max Units"</f>
        <v>Max Units</v>
      </c>
    </row>
    <row r="114" spans="2:5" x14ac:dyDescent="0.3">
      <c r="B114" s="6" t="str">
        <f>"UNITS_MINIMUM - Minimum Units"</f>
        <v>UNITS_MINIMUM - Minimum Units</v>
      </c>
      <c r="C114" s="3" t="str">
        <f>"Num4.2"</f>
        <v>Num4.2</v>
      </c>
      <c r="D114" s="4"/>
      <c r="E114" s="3" t="str">
        <f>"Min Units"</f>
        <v>Min Units</v>
      </c>
    </row>
    <row r="115" spans="2:5" x14ac:dyDescent="0.3">
      <c r="B115" s="6" t="str">
        <f>"WED - Wednesday"</f>
        <v>WED - Wednesday</v>
      </c>
      <c r="C115" s="3" t="str">
        <f>"Char1"</f>
        <v>Char1</v>
      </c>
      <c r="D115" s="4"/>
      <c r="E115" s="3" t="str">
        <f>"Wed"</f>
        <v>Wed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UM_CLSS_SCH_FCL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2017-07-05T14:16:11Z</dcterms:created>
  <dcterms:modified xsi:type="dcterms:W3CDTF">2017-07-05T14:47:29Z</dcterms:modified>
</cp:coreProperties>
</file>