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a.larsen\Google Drive\DARTS Projects\DARTS Home - Confluence\2. UMS Index of Tables\4. Student Data Tables\"/>
    </mc:Choice>
  </mc:AlternateContent>
  <bookViews>
    <workbookView xWindow="0" yWindow="0" windowWidth="13800" windowHeight="8568"/>
  </bookViews>
  <sheets>
    <sheet name="UM_FGLEMPLOY_VW " sheetId="1" r:id="rId1"/>
  </sheets>
  <calcPr calcId="152511"/>
</workbook>
</file>

<file path=xl/calcChain.xml><?xml version="1.0" encoding="utf-8"?>
<calcChain xmlns="http://schemas.openxmlformats.org/spreadsheetml/2006/main">
  <c r="B68" i="1" l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  <c r="E40" i="1"/>
  <c r="C40" i="1"/>
  <c r="E39" i="1"/>
  <c r="D39" i="1"/>
  <c r="C39" i="1"/>
  <c r="E38" i="1"/>
  <c r="C38" i="1"/>
  <c r="E37" i="1"/>
  <c r="C37" i="1"/>
  <c r="E36" i="1"/>
  <c r="C36" i="1"/>
  <c r="E35" i="1"/>
  <c r="C35" i="1"/>
  <c r="E34" i="1"/>
  <c r="D34" i="1"/>
  <c r="C34" i="1"/>
  <c r="E33" i="1"/>
  <c r="D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D25" i="1"/>
  <c r="C25" i="1"/>
  <c r="E24" i="1"/>
  <c r="C24" i="1"/>
  <c r="E23" i="1"/>
  <c r="C23" i="1"/>
  <c r="E22" i="1"/>
  <c r="C22" i="1"/>
  <c r="E21" i="1"/>
  <c r="D21" i="1"/>
  <c r="C21" i="1"/>
  <c r="E20" i="1"/>
  <c r="C20" i="1"/>
  <c r="E19" i="1"/>
  <c r="D19" i="1"/>
  <c r="C19" i="1"/>
  <c r="E18" i="1"/>
  <c r="C18" i="1"/>
  <c r="E17" i="1"/>
  <c r="C17" i="1"/>
  <c r="E16" i="1"/>
  <c r="D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E4" i="1"/>
  <c r="C4" i="1"/>
  <c r="E3" i="1"/>
  <c r="C3" i="1"/>
  <c r="E2" i="1"/>
  <c r="C2" i="1"/>
</calcChain>
</file>

<file path=xl/sharedStrings.xml><?xml version="1.0" encoding="utf-8"?>
<sst xmlns="http://schemas.openxmlformats.org/spreadsheetml/2006/main" count="7" uniqueCount="6">
  <si>
    <t>Record.Fieldname</t>
  </si>
  <si>
    <t>Format</t>
  </si>
  <si>
    <t>XLAT</t>
  </si>
  <si>
    <t>Heading Text</t>
  </si>
  <si>
    <t>Key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</si>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</sst>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/>
    <xf numFmtId="0" fontId="0" fillId="0" borderId="10" xfId="0" applyBorder="1" applyAlignment="1"/>
    <xf numFmtId="0" fontId="20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showGridLines="0" tabSelected="1" workbookViewId="0">
      <selection activeCell="B4" sqref="B4"/>
    </sheetView>
  </sheetViews>
  <sheetFormatPr defaultRowHeight="14.4" x14ac:dyDescent="0.3"/>
  <cols>
    <col min="1" max="1" width="3.88671875" style="2" bestFit="1" customWidth="1"/>
    <col min="2" max="2" width="45.77734375" style="2" bestFit="1" customWidth="1"/>
    <col min="3" max="3" width="8.21875" style="2" bestFit="1" customWidth="1"/>
    <col min="4" max="4" width="4.77734375" style="2" bestFit="1" customWidth="1"/>
    <col min="5" max="5" width="16.77734375" style="2" bestFit="1" customWidth="1"/>
    <col min="6" max="16384" width="8.88671875" style="2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3"/>
      <c r="B2" s="3" t="str">
        <f>"ACTION - Action"</f>
        <v>ACTION - Action</v>
      </c>
      <c r="C2" s="3" t="str">
        <f>"Char3"</f>
        <v>Char3</v>
      </c>
      <c r="D2" s="4"/>
      <c r="E2" s="3" t="str">
        <f>"Action"</f>
        <v>Action</v>
      </c>
    </row>
    <row r="3" spans="1:5" x14ac:dyDescent="0.3">
      <c r="A3" s="3"/>
      <c r="B3" s="3" t="str">
        <f>"ACTION_DT - Action Date"</f>
        <v>ACTION_DT - Action Date</v>
      </c>
      <c r="C3" s="3" t="str">
        <f>"Date"</f>
        <v>Date</v>
      </c>
      <c r="D3" s="4"/>
      <c r="E3" s="3" t="str">
        <f>"Action Date"</f>
        <v>Action Date</v>
      </c>
    </row>
    <row r="4" spans="1:5" x14ac:dyDescent="0.3">
      <c r="A4" s="3"/>
      <c r="B4" s="3" t="str">
        <f>"ACTION_REASON - Reason Code"</f>
        <v>ACTION_REASON - Reason Code</v>
      </c>
      <c r="C4" s="3" t="str">
        <f>"Char3"</f>
        <v>Char3</v>
      </c>
      <c r="D4" s="4"/>
      <c r="E4" s="3" t="str">
        <f>"Reason"</f>
        <v>Reason</v>
      </c>
    </row>
    <row r="5" spans="1:5" x14ac:dyDescent="0.3">
      <c r="A5" s="3"/>
      <c r="B5" s="3" t="str">
        <f>"ANNL_BENEF_BASE_RT - Annual Benefits Base Rate"</f>
        <v>ANNL_BENEF_BASE_RT - Annual Benefits Base Rate</v>
      </c>
      <c r="C5" s="3" t="str">
        <f>"Num16.3"</f>
        <v>Num16.3</v>
      </c>
      <c r="D5" s="4"/>
      <c r="E5" s="3" t="str">
        <f>"Ann Ben Rt"</f>
        <v>Ann Ben Rt</v>
      </c>
    </row>
    <row r="6" spans="1:5" x14ac:dyDescent="0.3">
      <c r="A6" s="3"/>
      <c r="B6" s="3" t="str">
        <f>"ANNUAL_RT - Annual Rate"</f>
        <v>ANNUAL_RT - Annual Rate</v>
      </c>
      <c r="C6" s="3" t="str">
        <f>"Num16.3"</f>
        <v>Num16.3</v>
      </c>
      <c r="D6" s="4"/>
      <c r="E6" s="3" t="str">
        <f>"Annual Rt"</f>
        <v>Annual Rt</v>
      </c>
    </row>
    <row r="7" spans="1:5" x14ac:dyDescent="0.3">
      <c r="A7" s="5" t="s">
        <v>5</v>
      </c>
      <c r="B7" s="3" t="str">
        <f>"BUSINESS_UNIT - Business Unit"</f>
        <v>BUSINESS_UNIT - Business Unit</v>
      </c>
      <c r="C7" s="3" t="str">
        <f>"Char5"</f>
        <v>Char5</v>
      </c>
      <c r="D7" s="4"/>
      <c r="E7" s="3" t="str">
        <f>"Unit"</f>
        <v>Unit</v>
      </c>
    </row>
    <row r="8" spans="1:5" x14ac:dyDescent="0.3">
      <c r="A8" s="3"/>
      <c r="B8" s="3" t="str">
        <f>"DEPTID - Department"</f>
        <v>DEPTID - Department</v>
      </c>
      <c r="C8" s="3" t="str">
        <f>"Char10"</f>
        <v>Char10</v>
      </c>
      <c r="D8" s="4"/>
      <c r="E8" s="3" t="str">
        <f>"DeptID"</f>
        <v>DeptID</v>
      </c>
    </row>
    <row r="9" spans="1:5" x14ac:dyDescent="0.3">
      <c r="A9" s="3"/>
      <c r="B9" s="3" t="str">
        <f>"EFFDT_FROM - Effective Date From"</f>
        <v>EFFDT_FROM - Effective Date From</v>
      </c>
      <c r="C9" s="3" t="str">
        <f>"Date"</f>
        <v>Date</v>
      </c>
      <c r="D9" s="4"/>
      <c r="E9" s="3" t="str">
        <f>"From Date"</f>
        <v>From Date</v>
      </c>
    </row>
    <row r="10" spans="1:5" x14ac:dyDescent="0.3">
      <c r="A10" s="3"/>
      <c r="B10" s="3" t="str">
        <f>"EG_ACADEMIC_RANK - Academic Rank"</f>
        <v>EG_ACADEMIC_RANK - Academic Rank</v>
      </c>
      <c r="C10" s="3" t="str">
        <f>"Char3"</f>
        <v>Char3</v>
      </c>
      <c r="D10" s="4"/>
      <c r="E10" s="3" t="str">
        <f>"Academic Rank"</f>
        <v>Academic Rank</v>
      </c>
    </row>
    <row r="11" spans="1:5" x14ac:dyDescent="0.3">
      <c r="A11" s="3"/>
      <c r="B11" s="3" t="str">
        <f>"ELIG_CONFIG3 - Eligibility Config Field 3"</f>
        <v>ELIG_CONFIG3 - Eligibility Config Field 3</v>
      </c>
      <c r="C11" s="3" t="str">
        <f>"Char10"</f>
        <v>Char10</v>
      </c>
      <c r="D11" s="4"/>
      <c r="E11" s="3" t="str">
        <f>"Elig Fld 3"</f>
        <v>Elig Fld 3</v>
      </c>
    </row>
    <row r="12" spans="1:5" x14ac:dyDescent="0.3">
      <c r="A12" s="3"/>
      <c r="B12" s="3" t="str">
        <f>"EMAIL_ADDR - Email Address"</f>
        <v>EMAIL_ADDR - Email Address</v>
      </c>
      <c r="C12" s="3" t="str">
        <f>"Char70"</f>
        <v>Char70</v>
      </c>
      <c r="D12" s="4"/>
      <c r="E12" s="3" t="str">
        <f>"Email"</f>
        <v>Email</v>
      </c>
    </row>
    <row r="13" spans="1:5" x14ac:dyDescent="0.3">
      <c r="A13" s="5" t="s">
        <v>5</v>
      </c>
      <c r="B13" s="3" t="str">
        <f>"EMPLID - Empl ID"</f>
        <v>EMPLID - Empl ID</v>
      </c>
      <c r="C13" s="3" t="str">
        <f>"Char11"</f>
        <v>Char11</v>
      </c>
      <c r="D13" s="4"/>
      <c r="E13" s="3" t="str">
        <f>"ID"</f>
        <v>ID</v>
      </c>
    </row>
    <row r="14" spans="1:5" x14ac:dyDescent="0.3">
      <c r="A14" s="3"/>
      <c r="B14" s="3" t="str">
        <f>"EMPL_CLASS - Employee Classification"</f>
        <v>EMPL_CLASS - Employee Classification</v>
      </c>
      <c r="C14" s="3" t="str">
        <f>"Char3"</f>
        <v>Char3</v>
      </c>
      <c r="D14" s="4"/>
      <c r="E14" s="3" t="str">
        <f>"Empl Class"</f>
        <v>Empl Class</v>
      </c>
    </row>
    <row r="15" spans="1:5" x14ac:dyDescent="0.3">
      <c r="A15" s="3"/>
      <c r="B15" s="3" t="str">
        <f>"EMPL_RCD - Empl Rcd Nbr"</f>
        <v>EMPL_RCD - Empl Rcd Nbr</v>
      </c>
      <c r="C15" s="3" t="str">
        <f>"Num3.0"</f>
        <v>Num3.0</v>
      </c>
      <c r="D15" s="4"/>
      <c r="E15" s="3" t="str">
        <f>"Empl Rcd#"</f>
        <v>Empl Rcd#</v>
      </c>
    </row>
    <row r="16" spans="1:5" x14ac:dyDescent="0.3">
      <c r="A16" s="3"/>
      <c r="B16" s="3" t="str">
        <f>"EMPL_STATUS - Payroll Status"</f>
        <v>EMPL_STATUS - Payroll Status</v>
      </c>
      <c r="C16" s="3" t="str">
        <f>"Char1"</f>
        <v>Char1</v>
      </c>
      <c r="D16" s="3" t="str">
        <f>"N"</f>
        <v>N</v>
      </c>
      <c r="E16" s="3" t="str">
        <f>"Pay Status"</f>
        <v>Pay Status</v>
      </c>
    </row>
    <row r="17" spans="1:5" x14ac:dyDescent="0.3">
      <c r="A17" s="3"/>
      <c r="B17" s="3" t="str">
        <f>"FIRST_NAME - First Name"</f>
        <v>FIRST_NAME - First Name</v>
      </c>
      <c r="C17" s="3" t="str">
        <f>"Char30"</f>
        <v>Char30</v>
      </c>
      <c r="D17" s="4"/>
      <c r="E17" s="3" t="str">
        <f>"First Name"</f>
        <v>First Name</v>
      </c>
    </row>
    <row r="18" spans="1:5" x14ac:dyDescent="0.3">
      <c r="A18" s="3"/>
      <c r="B18" s="3" t="str">
        <f>"FTE - FTE"</f>
        <v>FTE - FTE</v>
      </c>
      <c r="C18" s="3" t="str">
        <f>"Num2.6"</f>
        <v>Num2.6</v>
      </c>
      <c r="D18" s="4"/>
      <c r="E18" s="3" t="str">
        <f>"FTE"</f>
        <v>FTE</v>
      </c>
    </row>
    <row r="19" spans="1:5" x14ac:dyDescent="0.3">
      <c r="A19" s="3"/>
      <c r="B19" s="3" t="str">
        <f>"FULL_PART_TIME - Full/Part Time"</f>
        <v>FULL_PART_TIME - Full/Part Time</v>
      </c>
      <c r="C19" s="3" t="str">
        <f>"Char1"</f>
        <v>Char1</v>
      </c>
      <c r="D19" s="3" t="str">
        <f>"N"</f>
        <v>N</v>
      </c>
      <c r="E19" s="3" t="str">
        <f>"Full/Part"</f>
        <v>Full/Part</v>
      </c>
    </row>
    <row r="20" spans="1:5" x14ac:dyDescent="0.3">
      <c r="A20" s="3"/>
      <c r="B20" s="3" t="str">
        <f>"HIRE_DT - First Start Date"</f>
        <v>HIRE_DT - First Start Date</v>
      </c>
      <c r="C20" s="3" t="str">
        <f>"Date"</f>
        <v>Date</v>
      </c>
      <c r="D20" s="4"/>
      <c r="E20" s="3" t="str">
        <f>"Start Date"</f>
        <v>Start Date</v>
      </c>
    </row>
    <row r="21" spans="1:5" x14ac:dyDescent="0.3">
      <c r="A21" s="3"/>
      <c r="B21" s="3" t="str">
        <f>"IPEDSSCODE - IPEDS-S Job Category"</f>
        <v>IPEDSSCODE - IPEDS-S Job Category</v>
      </c>
      <c r="C21" s="3" t="str">
        <f>"Char1"</f>
        <v>Char1</v>
      </c>
      <c r="D21" s="3" t="str">
        <f>"N"</f>
        <v>N</v>
      </c>
      <c r="E21" s="3" t="str">
        <f>"IPEDS Cd"</f>
        <v>IPEDS Cd</v>
      </c>
    </row>
    <row r="22" spans="1:5" x14ac:dyDescent="0.3">
      <c r="A22" s="3"/>
      <c r="B22" s="3" t="str">
        <f>"JOBCODE - Job Code"</f>
        <v>JOBCODE - Job Code</v>
      </c>
      <c r="C22" s="3" t="str">
        <f>"Char6"</f>
        <v>Char6</v>
      </c>
      <c r="D22" s="4"/>
      <c r="E22" s="3" t="str">
        <f>"Job Code"</f>
        <v>Job Code</v>
      </c>
    </row>
    <row r="23" spans="1:5" x14ac:dyDescent="0.3">
      <c r="A23" s="3"/>
      <c r="B23" s="3" t="str">
        <f>"JOB_ENTRY_DT - Job Entry Date"</f>
        <v>JOB_ENTRY_DT - Job Entry Date</v>
      </c>
      <c r="C23" s="3" t="str">
        <f>"Date"</f>
        <v>Date</v>
      </c>
      <c r="D23" s="4"/>
      <c r="E23" s="3" t="str">
        <f>"Entry Date"</f>
        <v>Entry Date</v>
      </c>
    </row>
    <row r="24" spans="1:5" x14ac:dyDescent="0.3">
      <c r="A24" s="3"/>
      <c r="B24" s="3" t="str">
        <f>"JOB_FAMILY - Job Family"</f>
        <v>JOB_FAMILY - Job Family</v>
      </c>
      <c r="C24" s="3" t="str">
        <f>"Char6"</f>
        <v>Char6</v>
      </c>
      <c r="D24" s="4"/>
      <c r="E24" s="3" t="str">
        <f>"Job Family"</f>
        <v>Job Family</v>
      </c>
    </row>
    <row r="25" spans="1:5" x14ac:dyDescent="0.3">
      <c r="A25" s="3"/>
      <c r="B25" s="3" t="str">
        <f>"JOB_INDICATOR - Job Indicator"</f>
        <v>JOB_INDICATOR - Job Indicator</v>
      </c>
      <c r="C25" s="3" t="str">
        <f>"Char1"</f>
        <v>Char1</v>
      </c>
      <c r="D25" s="3" t="str">
        <f>"N"</f>
        <v>N</v>
      </c>
      <c r="E25" s="3" t="str">
        <f>"Indicator"</f>
        <v>Indicator</v>
      </c>
    </row>
    <row r="26" spans="1:5" x14ac:dyDescent="0.3">
      <c r="A26" s="3"/>
      <c r="B26" s="3" t="str">
        <f>"LAST_NAME - Last Name"</f>
        <v>LAST_NAME - Last Name</v>
      </c>
      <c r="C26" s="3" t="str">
        <f>"Char30"</f>
        <v>Char30</v>
      </c>
      <c r="D26" s="4"/>
      <c r="E26" s="3" t="str">
        <f>"Last"</f>
        <v>Last</v>
      </c>
    </row>
    <row r="27" spans="1:5" x14ac:dyDescent="0.3">
      <c r="A27" s="3"/>
      <c r="B27" s="3" t="str">
        <f>"LOCATION - Location Code"</f>
        <v>LOCATION - Location Code</v>
      </c>
      <c r="C27" s="3" t="str">
        <f>"Char10"</f>
        <v>Char10</v>
      </c>
      <c r="D27" s="4"/>
      <c r="E27" s="3" t="str">
        <f>"Location"</f>
        <v>Location</v>
      </c>
    </row>
    <row r="28" spans="1:5" x14ac:dyDescent="0.3">
      <c r="A28" s="3"/>
      <c r="B28" s="3" t="str">
        <f>"MIDDLE_NAME - Middle Name"</f>
        <v>MIDDLE_NAME - Middle Name</v>
      </c>
      <c r="C28" s="3" t="str">
        <f>"Char30"</f>
        <v>Char30</v>
      </c>
      <c r="D28" s="4"/>
      <c r="E28" s="3" t="str">
        <f>"Middle"</f>
        <v>Middle</v>
      </c>
    </row>
    <row r="29" spans="1:5" x14ac:dyDescent="0.3">
      <c r="A29" s="3"/>
      <c r="B29" s="3" t="str">
        <f>"NAME - Name"</f>
        <v>NAME - Name</v>
      </c>
      <c r="C29" s="3" t="str">
        <f>"Char50"</f>
        <v>Char50</v>
      </c>
      <c r="D29" s="4"/>
      <c r="E29" s="3" t="str">
        <f>"Name"</f>
        <v>Name</v>
      </c>
    </row>
    <row r="30" spans="1:5" x14ac:dyDescent="0.3">
      <c r="A30" s="3"/>
      <c r="B30" s="3" t="str">
        <f>"NAME_PREFIX - Name Prefix"</f>
        <v>NAME_PREFIX - Name Prefix</v>
      </c>
      <c r="C30" s="3" t="str">
        <f>"Char4"</f>
        <v>Char4</v>
      </c>
      <c r="D30" s="4"/>
      <c r="E30" s="3" t="str">
        <f>"Prefix"</f>
        <v>Prefix</v>
      </c>
    </row>
    <row r="31" spans="1:5" x14ac:dyDescent="0.3">
      <c r="A31" s="3"/>
      <c r="B31" s="3" t="str">
        <f>"NAME_SUFFIX - Name Suffix"</f>
        <v>NAME_SUFFIX - Name Suffix</v>
      </c>
      <c r="C31" s="3" t="str">
        <f>"Char15"</f>
        <v>Char15</v>
      </c>
      <c r="D31" s="4"/>
      <c r="E31" s="3" t="str">
        <f>"Suffix"</f>
        <v>Suffix</v>
      </c>
    </row>
    <row r="32" spans="1:5" x14ac:dyDescent="0.3">
      <c r="A32" s="3"/>
      <c r="B32" s="3" t="str">
        <f>"POSITION_NBR - Position Number"</f>
        <v>POSITION_NBR - Position Number</v>
      </c>
      <c r="C32" s="3" t="str">
        <f>"Char8"</f>
        <v>Char8</v>
      </c>
      <c r="D32" s="4"/>
      <c r="E32" s="3" t="str">
        <f>"Position"</f>
        <v>Position</v>
      </c>
    </row>
    <row r="33" spans="1:5" x14ac:dyDescent="0.3">
      <c r="A33" s="3"/>
      <c r="B33" s="3" t="str">
        <f>"PRIMARY_JOB_IND - Primary Job Indicator"</f>
        <v>PRIMARY_JOB_IND - Primary Job Indicator</v>
      </c>
      <c r="C33" s="3" t="str">
        <f>"Char1"</f>
        <v>Char1</v>
      </c>
      <c r="D33" s="3" t="str">
        <f>"N"</f>
        <v>N</v>
      </c>
      <c r="E33" s="3" t="str">
        <f>"Pri Job"</f>
        <v>Pri Job</v>
      </c>
    </row>
    <row r="34" spans="1:5" x14ac:dyDescent="0.3">
      <c r="A34" s="3"/>
      <c r="B34" s="3" t="str">
        <f>"REG_TEMP - Regular/Temporary"</f>
        <v>REG_TEMP - Regular/Temporary</v>
      </c>
      <c r="C34" s="3" t="str">
        <f>"Char1"</f>
        <v>Char1</v>
      </c>
      <c r="D34" s="3" t="str">
        <f>"N"</f>
        <v>N</v>
      </c>
      <c r="E34" s="3" t="str">
        <f>"Reg/Temp"</f>
        <v>Reg/Temp</v>
      </c>
    </row>
    <row r="35" spans="1:5" x14ac:dyDescent="0.3">
      <c r="A35" s="3"/>
      <c r="B35" s="3" t="str">
        <f>"REHIRE_DT - Rehire Date"</f>
        <v>REHIRE_DT - Rehire Date</v>
      </c>
      <c r="C35" s="3" t="str">
        <f>"Date"</f>
        <v>Date</v>
      </c>
      <c r="D35" s="4"/>
      <c r="E35" s="3" t="str">
        <f>"Rehire Dt"</f>
        <v>Rehire Dt</v>
      </c>
    </row>
    <row r="36" spans="1:5" x14ac:dyDescent="0.3">
      <c r="A36" s="3"/>
      <c r="B36" s="3" t="str">
        <f>"REPORTS_TO - Reports To Position Number"</f>
        <v>REPORTS_TO - Reports To Position Number</v>
      </c>
      <c r="C36" s="3" t="str">
        <f>"Char8"</f>
        <v>Char8</v>
      </c>
      <c r="D36" s="4"/>
      <c r="E36" s="3" t="str">
        <f>"Reports To"</f>
        <v>Reports To</v>
      </c>
    </row>
    <row r="37" spans="1:5" x14ac:dyDescent="0.3">
      <c r="A37" s="3"/>
      <c r="B37" s="3" t="str">
        <f>"SAL_ADMIN_PLAN - Salary Administration Plan"</f>
        <v>SAL_ADMIN_PLAN - Salary Administration Plan</v>
      </c>
      <c r="C37" s="3" t="str">
        <f>"Char4"</f>
        <v>Char4</v>
      </c>
      <c r="D37" s="4"/>
      <c r="E37" s="3" t="str">
        <f>"Sal Plan"</f>
        <v>Sal Plan</v>
      </c>
    </row>
    <row r="38" spans="1:5" x14ac:dyDescent="0.3">
      <c r="A38" s="3"/>
      <c r="B38" s="3" t="str">
        <f>"SERVICE_DT - Service Date"</f>
        <v>SERVICE_DT - Service Date</v>
      </c>
      <c r="C38" s="3" t="str">
        <f>"Date"</f>
        <v>Date</v>
      </c>
      <c r="D38" s="4"/>
      <c r="E38" s="3" t="str">
        <f>"Service Dt"</f>
        <v>Service Dt</v>
      </c>
    </row>
    <row r="39" spans="1:5" x14ac:dyDescent="0.3">
      <c r="A39" s="3"/>
      <c r="B39" s="3" t="str">
        <f>"TENURE_STATUS - Tenure Status"</f>
        <v>TENURE_STATUS - Tenure Status</v>
      </c>
      <c r="C39" s="3" t="str">
        <f>"Char3"</f>
        <v>Char3</v>
      </c>
      <c r="D39" s="3" t="str">
        <f>"N"</f>
        <v>N</v>
      </c>
      <c r="E39" s="3" t="str">
        <f>"Tenure St"</f>
        <v>Tenure St</v>
      </c>
    </row>
    <row r="40" spans="1:5" x14ac:dyDescent="0.3">
      <c r="A40" s="3"/>
      <c r="B40" s="3" t="str">
        <f>"TERMINATION_DT - Termination Date"</f>
        <v>TERMINATION_DT - Termination Date</v>
      </c>
      <c r="C40" s="3" t="str">
        <f>"Date"</f>
        <v>Date</v>
      </c>
      <c r="D40" s="4"/>
      <c r="E40" s="3" t="str">
        <f>"Term Date"</f>
        <v>Term Date</v>
      </c>
    </row>
    <row r="41" spans="1:5" x14ac:dyDescent="0.3">
      <c r="A41" s="3"/>
      <c r="B41" s="3" t="str">
        <f>"UM_CAMPUS_ADDRESS1 - CAMPUS_ADDRESS1"</f>
        <v>UM_CAMPUS_ADDRESS1 - CAMPUS_ADDRESS1</v>
      </c>
      <c r="C41" s="3" t="str">
        <f>"Char55"</f>
        <v>Char55</v>
      </c>
      <c r="D41" s="4"/>
      <c r="E41" s="3" t="str">
        <f>"CAMPUS ADDR1"</f>
        <v>CAMPUS ADDR1</v>
      </c>
    </row>
    <row r="42" spans="1:5" x14ac:dyDescent="0.3">
      <c r="A42" s="3"/>
      <c r="B42" s="3" t="str">
        <f>"UM_DEPT_DESCR - Department Description"</f>
        <v>UM_DEPT_DESCR - Department Description</v>
      </c>
      <c r="C42" s="3" t="str">
        <f>"Char30"</f>
        <v>Char30</v>
      </c>
      <c r="D42" s="4"/>
      <c r="E42" s="3" t="str">
        <f>"Dept Desc"</f>
        <v>Dept Desc</v>
      </c>
    </row>
    <row r="43" spans="1:5" x14ac:dyDescent="0.3">
      <c r="A43" s="3"/>
      <c r="B43" s="3" t="str">
        <f>"UM_EG_RANK_DESCR - EG Academic Rank Description"</f>
        <v>UM_EG_RANK_DESCR - EG Academic Rank Description</v>
      </c>
      <c r="C43" s="3" t="str">
        <f>"Char30"</f>
        <v>Char30</v>
      </c>
      <c r="D43" s="4"/>
      <c r="E43" s="3" t="str">
        <f>"EG Rank Descr"</f>
        <v>EG Rank Descr</v>
      </c>
    </row>
    <row r="44" spans="1:5" x14ac:dyDescent="0.3">
      <c r="A44" s="3"/>
      <c r="B44" s="3" t="str">
        <f>"UM_EMPL_CLASS_DESC - Empl Class Description"</f>
        <v>UM_EMPL_CLASS_DESC - Empl Class Description</v>
      </c>
      <c r="C44" s="3" t="str">
        <f>"Char30"</f>
        <v>Char30</v>
      </c>
      <c r="D44" s="4"/>
      <c r="E44" s="3" t="str">
        <f>"Empl Class Desc"</f>
        <v>Empl Class Desc</v>
      </c>
    </row>
    <row r="45" spans="1:5" x14ac:dyDescent="0.3">
      <c r="A45" s="3"/>
      <c r="B45" s="3" t="str">
        <f>"UM_EMP_STATUS_DESC - Empl Status Description"</f>
        <v>UM_EMP_STATUS_DESC - Empl Status Description</v>
      </c>
      <c r="C45" s="3" t="str">
        <f>"Char30"</f>
        <v>Char30</v>
      </c>
      <c r="D45" s="4"/>
      <c r="E45" s="3" t="str">
        <f>"Emp Status Desc"</f>
        <v>Emp Status Desc</v>
      </c>
    </row>
    <row r="46" spans="1:5" x14ac:dyDescent="0.3">
      <c r="A46" s="3"/>
      <c r="B46" s="3" t="str">
        <f>"UM_EXPECTED_END_DT - Planned Exit"</f>
        <v>UM_EXPECTED_END_DT - Planned Exit</v>
      </c>
      <c r="C46" s="3" t="str">
        <f>"Date"</f>
        <v>Date</v>
      </c>
      <c r="D46" s="4"/>
      <c r="E46" s="3" t="str">
        <f>"Planned Exit"</f>
        <v>Planned Exit</v>
      </c>
    </row>
    <row r="47" spans="1:5" x14ac:dyDescent="0.3">
      <c r="A47" s="3"/>
      <c r="B47" s="3" t="str">
        <f>"UM_FTE_TOTAL - FTE Total"</f>
        <v>UM_FTE_TOTAL - FTE Total</v>
      </c>
      <c r="C47" s="3" t="str">
        <f>"Num2.2"</f>
        <v>Num2.2</v>
      </c>
      <c r="D47" s="4"/>
      <c r="E47" s="3" t="str">
        <f>"FTE Total"</f>
        <v>FTE Total</v>
      </c>
    </row>
    <row r="48" spans="1:5" x14ac:dyDescent="0.3">
      <c r="A48" s="3"/>
      <c r="B48" s="3" t="str">
        <f>"UM_IPEDSCODE_DESCR - IPEDSSCODE Description"</f>
        <v>UM_IPEDSCODE_DESCR - IPEDSSCODE Description</v>
      </c>
      <c r="C48" s="3" t="str">
        <f>"Char30"</f>
        <v>Char30</v>
      </c>
      <c r="D48" s="4"/>
      <c r="E48" s="3" t="str">
        <f>"IPEDSSCODE Desc"</f>
        <v>IPEDSSCODE Desc</v>
      </c>
    </row>
    <row r="49" spans="1:5" x14ac:dyDescent="0.3">
      <c r="A49" s="3"/>
      <c r="B49" s="3" t="str">
        <f>"UM_JOBCODE_DESCR - JobCode Description"</f>
        <v>UM_JOBCODE_DESCR - JobCode Description</v>
      </c>
      <c r="C49" s="3" t="str">
        <f>"Char30"</f>
        <v>Char30</v>
      </c>
      <c r="D49" s="4"/>
      <c r="E49" s="3" t="str">
        <f>"Jobcode Descr"</f>
        <v>Jobcode Descr</v>
      </c>
    </row>
    <row r="50" spans="1:5" x14ac:dyDescent="0.3">
      <c r="A50" s="3"/>
      <c r="B50" s="3" t="str">
        <f>"UM_LAST_CHECK_DT - Last Check Date"</f>
        <v>UM_LAST_CHECK_DT - Last Check Date</v>
      </c>
      <c r="C50" s="3" t="str">
        <f>"Date"</f>
        <v>Date</v>
      </c>
      <c r="D50" s="4"/>
      <c r="E50" s="3" t="str">
        <f>"Last Chk Dte"</f>
        <v>Last Chk Dte</v>
      </c>
    </row>
    <row r="51" spans="1:5" x14ac:dyDescent="0.3">
      <c r="A51" s="3"/>
      <c r="B51" s="3" t="str">
        <f>"UM_LAST_PAY_END_DT - Last Pay End Date"</f>
        <v>UM_LAST_PAY_END_DT - Last Pay End Date</v>
      </c>
      <c r="C51" s="3" t="str">
        <f>"Date"</f>
        <v>Date</v>
      </c>
      <c r="D51" s="4"/>
      <c r="E51" s="3" t="str">
        <f>"Last Pay End Dt"</f>
        <v>Last Pay End Dt</v>
      </c>
    </row>
    <row r="52" spans="1:5" x14ac:dyDescent="0.3">
      <c r="A52" s="3"/>
      <c r="B52" s="3" t="str">
        <f>"UM_LOCATION_DESCR - Location Description"</f>
        <v>UM_LOCATION_DESCR - Location Description</v>
      </c>
      <c r="C52" s="3" t="str">
        <f>"Char30"</f>
        <v>Char30</v>
      </c>
      <c r="D52" s="4"/>
      <c r="E52" s="3" t="str">
        <f>"Location Descr"</f>
        <v>Location Descr</v>
      </c>
    </row>
    <row r="53" spans="1:5" x14ac:dyDescent="0.3">
      <c r="A53" s="3"/>
      <c r="B53" s="3" t="str">
        <f>"UM_POSITION_DESC - Position Description"</f>
        <v>UM_POSITION_DESC - Position Description</v>
      </c>
      <c r="C53" s="3" t="str">
        <f>"Char254"</f>
        <v>Char254</v>
      </c>
      <c r="D53" s="4"/>
      <c r="E53" s="3" t="str">
        <f>"Position Descr"</f>
        <v>Position Descr</v>
      </c>
    </row>
    <row r="54" spans="1:5" x14ac:dyDescent="0.3">
      <c r="A54" s="3"/>
      <c r="B54" s="3" t="str">
        <f>"UM_PRIM_FUNCTION - Primary Function"</f>
        <v>UM_PRIM_FUNCTION - Primary Function</v>
      </c>
      <c r="C54" s="3" t="str">
        <f>"Char1"</f>
        <v>Char1</v>
      </c>
      <c r="D54" s="4"/>
      <c r="E54" s="3" t="str">
        <f>"Prim Function"</f>
        <v>Prim Function</v>
      </c>
    </row>
    <row r="55" spans="1:5" x14ac:dyDescent="0.3">
      <c r="A55" s="3"/>
      <c r="B55" s="3" t="str">
        <f>"UM_PRIM_FUNC_DESC - Primary Function Description"</f>
        <v>UM_PRIM_FUNC_DESC - Primary Function Description</v>
      </c>
      <c r="C55" s="3" t="str">
        <f>"Char30"</f>
        <v>Char30</v>
      </c>
      <c r="D55" s="4"/>
      <c r="E55" s="3" t="str">
        <f>"Prim Func Descr"</f>
        <v>Prim Func Descr</v>
      </c>
    </row>
    <row r="56" spans="1:5" x14ac:dyDescent="0.3">
      <c r="A56" s="3"/>
      <c r="B56" s="3" t="str">
        <f>"UM_REPORTS_TOEMAIL - Reports To Email Address"</f>
        <v>UM_REPORTS_TOEMAIL - Reports To Email Address</v>
      </c>
      <c r="C56" s="3" t="str">
        <f>"Char70"</f>
        <v>Char70</v>
      </c>
      <c r="D56" s="4"/>
      <c r="E56" s="3" t="str">
        <f>"Rpts to EMail"</f>
        <v>Rpts to EMail</v>
      </c>
    </row>
    <row r="57" spans="1:5" x14ac:dyDescent="0.3">
      <c r="A57" s="3"/>
      <c r="B57" s="3" t="str">
        <f>"UM_REPORTS_TO_DESC - Reports To Description"</f>
        <v>UM_REPORTS_TO_DESC - Reports To Description</v>
      </c>
      <c r="C57" s="3" t="str">
        <f>"Char254"</f>
        <v>Char254</v>
      </c>
      <c r="D57" s="4"/>
      <c r="E57" s="3" t="str">
        <f>"Rpts to Descr"</f>
        <v>Rpts to Descr</v>
      </c>
    </row>
    <row r="58" spans="1:5" x14ac:dyDescent="0.3">
      <c r="A58" s="3"/>
      <c r="B58" s="3" t="str">
        <f>"UM_REPORTS_TO_EMPL - Reports to Empl ID"</f>
        <v>UM_REPORTS_TO_EMPL - Reports to Empl ID</v>
      </c>
      <c r="C58" s="3" t="str">
        <f>"Char11"</f>
        <v>Char11</v>
      </c>
      <c r="D58" s="4"/>
      <c r="E58" s="3" t="str">
        <f>"Rpts To Empl"</f>
        <v>Rpts To Empl</v>
      </c>
    </row>
    <row r="59" spans="1:5" x14ac:dyDescent="0.3">
      <c r="A59" s="3"/>
      <c r="B59" s="3" t="str">
        <f>"UM_REPORTS_TO_FNME - Reports To First Name"</f>
        <v>UM_REPORTS_TO_FNME - Reports To First Name</v>
      </c>
      <c r="C59" s="3" t="str">
        <f>"Char30"</f>
        <v>Char30</v>
      </c>
      <c r="D59" s="4"/>
      <c r="E59" s="3" t="str">
        <f>"Rpts To FName"</f>
        <v>Rpts To FName</v>
      </c>
    </row>
    <row r="60" spans="1:5" x14ac:dyDescent="0.3">
      <c r="A60" s="3"/>
      <c r="B60" s="3" t="str">
        <f>"UM_REPORTS_TO_LNME - Reports To Last Name"</f>
        <v>UM_REPORTS_TO_LNME - Reports To Last Name</v>
      </c>
      <c r="C60" s="3" t="str">
        <f>"Char30"</f>
        <v>Char30</v>
      </c>
      <c r="D60" s="4"/>
      <c r="E60" s="3" t="str">
        <f>"Rpts to LName"</f>
        <v>Rpts to LName</v>
      </c>
    </row>
    <row r="61" spans="1:5" x14ac:dyDescent="0.3">
      <c r="A61" s="3"/>
      <c r="B61" s="3" t="str">
        <f>"UM_REPORTS_TO_NAME - Reports to Name"</f>
        <v>UM_REPORTS_TO_NAME - Reports to Name</v>
      </c>
      <c r="C61" s="3" t="str">
        <f>"Char50"</f>
        <v>Char50</v>
      </c>
      <c r="D61" s="4"/>
      <c r="E61" s="3" t="str">
        <f>"Report to Name"</f>
        <v>Report to Name</v>
      </c>
    </row>
    <row r="62" spans="1:5" x14ac:dyDescent="0.3">
      <c r="A62" s="3"/>
      <c r="B62" s="3" t="str">
        <f>"UM_REP_TO_CMP_ADDR - Reports to Campus Address"</f>
        <v>UM_REP_TO_CMP_ADDR - Reports to Campus Address</v>
      </c>
      <c r="C62" s="3" t="str">
        <f>"Char55"</f>
        <v>Char55</v>
      </c>
      <c r="D62" s="4"/>
      <c r="E62" s="3" t="str">
        <f>"Rep to Cmp Addr"</f>
        <v>Rep to Cmp Addr</v>
      </c>
    </row>
    <row r="63" spans="1:5" x14ac:dyDescent="0.3">
      <c r="A63" s="3"/>
      <c r="B63" s="3" t="str">
        <f>"UM_REP_TO_LOC_CD - UM_REP_TO_LOC_CODE"</f>
        <v>UM_REP_TO_LOC_CD - UM_REP_TO_LOC_CODE</v>
      </c>
      <c r="C63" s="3" t="str">
        <f>"Char10"</f>
        <v>Char10</v>
      </c>
      <c r="D63" s="4"/>
      <c r="E63" s="3" t="str">
        <f>"UM_REP_TO_LOC"</f>
        <v>UM_REP_TO_LOC</v>
      </c>
    </row>
    <row r="64" spans="1:5" x14ac:dyDescent="0.3">
      <c r="A64" s="3"/>
      <c r="B64" s="3" t="str">
        <f>"UM_REP_TO_LOC_DESC - Reports to Location Descr"</f>
        <v>UM_REP_TO_LOC_DESC - Reports to Location Descr</v>
      </c>
      <c r="C64" s="3" t="str">
        <f>"Char30"</f>
        <v>Char30</v>
      </c>
      <c r="D64" s="4"/>
      <c r="E64" s="3" t="str">
        <f>"Rep to Loc Desc"</f>
        <v>Rep to Loc Desc</v>
      </c>
    </row>
    <row r="65" spans="1:5" x14ac:dyDescent="0.3">
      <c r="A65" s="3"/>
      <c r="B65" s="3" t="str">
        <f>"UM_TENURE_DESCR - UM_TENURE_DESCR"</f>
        <v>UM_TENURE_DESCR - UM_TENURE_DESCR</v>
      </c>
      <c r="C65" s="3" t="str">
        <f>"Char30"</f>
        <v>Char30</v>
      </c>
      <c r="D65" s="4"/>
      <c r="E65" s="3" t="str">
        <f>"UM_TENURE_DESCR"</f>
        <v>UM_TENURE_DESCR</v>
      </c>
    </row>
    <row r="66" spans="1:5" x14ac:dyDescent="0.3">
      <c r="A66" s="3"/>
      <c r="B66" s="3" t="str">
        <f>"UM_UNION_DESCR - Union Code Description"</f>
        <v>UM_UNION_DESCR - Union Code Description</v>
      </c>
      <c r="C66" s="3" t="str">
        <f>"Char30"</f>
        <v>Char30</v>
      </c>
      <c r="D66" s="4"/>
      <c r="E66" s="3" t="str">
        <f>"Union Cd Descr"</f>
        <v>Union Cd Descr</v>
      </c>
    </row>
    <row r="67" spans="1:5" x14ac:dyDescent="0.3">
      <c r="A67" s="3"/>
      <c r="B67" s="3" t="str">
        <f>"UNION_CD - Union Code"</f>
        <v>UNION_CD - Union Code</v>
      </c>
      <c r="C67" s="3" t="str">
        <f>"Char3"</f>
        <v>Char3</v>
      </c>
      <c r="D67" s="4"/>
      <c r="E67" s="3" t="str">
        <f>"Union Code"</f>
        <v>Union Code</v>
      </c>
    </row>
    <row r="68" spans="1:5" x14ac:dyDescent="0.3">
      <c r="A68" s="3"/>
      <c r="B68" s="3" t="str">
        <f>"WORK_PHONE - Work Phone #"</f>
        <v>WORK_PHONE - Work Phone #</v>
      </c>
      <c r="C68" s="3" t="str">
        <f>"Char24"</f>
        <v>Char24</v>
      </c>
      <c r="D68" s="4"/>
      <c r="E68" s="3" t="str">
        <f>"Work Phone"</f>
        <v>Work Phone</v>
      </c>
    </row>
  </sheetData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UM_FGLEMPLOY_VW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 Larsen</dc:creator>
  <cp:lastModifiedBy>Corina C Larsen</cp:lastModifiedBy>
  <dcterms:created xsi:type="dcterms:W3CDTF">2017-07-05T15:10:41Z</dcterms:created>
  <dcterms:modified xsi:type="dcterms:W3CDTF">2017-07-05T15:11:09Z</dcterms:modified>
</cp:coreProperties>
</file>