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8568"/>
  </bookViews>
  <sheets>
    <sheet name="UM_D_STD_ENR_VW" sheetId="1" r:id="rId1"/>
  </sheets>
  <calcPr calcId="152511"/>
</workbook>
</file>

<file path=xl/calcChain.xml><?xml version="1.0" encoding="utf-8"?>
<calcChain xmlns="http://schemas.openxmlformats.org/spreadsheetml/2006/main">
  <c r="B110" i="1" l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D102" i="1"/>
  <c r="C102" i="1"/>
  <c r="E101" i="1"/>
  <c r="C101" i="1"/>
  <c r="E100" i="1"/>
  <c r="C100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2" i="1"/>
  <c r="C92" i="1"/>
  <c r="E91" i="1"/>
  <c r="C91" i="1"/>
  <c r="E90" i="1"/>
  <c r="C90" i="1"/>
  <c r="E89" i="1"/>
  <c r="C89" i="1"/>
  <c r="E88" i="1"/>
  <c r="C88" i="1"/>
  <c r="E87" i="1"/>
  <c r="C87" i="1"/>
  <c r="E86" i="1"/>
  <c r="D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D74" i="1"/>
  <c r="C74" i="1"/>
  <c r="E73" i="1"/>
  <c r="C73" i="1"/>
  <c r="E72" i="1"/>
  <c r="D72" i="1"/>
  <c r="C72" i="1"/>
  <c r="E71" i="1"/>
  <c r="D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D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D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C39" i="1"/>
  <c r="E38" i="1"/>
  <c r="C38" i="1"/>
  <c r="E37" i="1"/>
  <c r="D37" i="1"/>
  <c r="C37" i="1"/>
  <c r="E36" i="1"/>
  <c r="C36" i="1"/>
  <c r="E35" i="1"/>
  <c r="D35" i="1"/>
  <c r="C35" i="1"/>
  <c r="E34" i="1"/>
  <c r="D34" i="1"/>
  <c r="C34" i="1"/>
  <c r="E33" i="1"/>
  <c r="D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D14" i="1"/>
  <c r="C14" i="1"/>
  <c r="E13" i="1"/>
  <c r="D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C4" i="1"/>
  <c r="E3" i="1"/>
  <c r="C3" i="1"/>
  <c r="E2" i="1"/>
  <c r="C2" i="1"/>
</calcChain>
</file>

<file path=xl/sharedStrings.xml><?xml version="1.0" encoding="utf-8"?>
<sst xmlns="http://schemas.openxmlformats.org/spreadsheetml/2006/main" count="13" uniqueCount="6">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</sst>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GridLines="0" tabSelected="1" topLeftCell="A55" workbookViewId="0">
      <selection activeCell="A76" sqref="A76"/>
    </sheetView>
  </sheetViews>
  <sheetFormatPr defaultRowHeight="14.4" x14ac:dyDescent="0.3"/>
  <cols>
    <col min="1" max="1" width="3.88671875" style="2" bestFit="1" customWidth="1"/>
    <col min="2" max="2" width="47.77734375" style="2" bestFit="1" customWidth="1"/>
    <col min="3" max="3" width="7.21875" style="2" bestFit="1" customWidth="1"/>
    <col min="4" max="4" width="4.77734375" style="2" bestFit="1" customWidth="1"/>
    <col min="5" max="5" width="13.7773437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5" t="s">
        <v>5</v>
      </c>
      <c r="B2" s="3" t="str">
        <f>"ACAD_CAREER - Academic Career"</f>
        <v>ACAD_CAREER - Academic Career</v>
      </c>
      <c r="C2" s="3" t="str">
        <f>"Char4"</f>
        <v>Char4</v>
      </c>
      <c r="D2" s="4"/>
      <c r="E2" s="3" t="str">
        <f>"Career"</f>
        <v>Career</v>
      </c>
    </row>
    <row r="3" spans="1:5" x14ac:dyDescent="0.3">
      <c r="A3" s="3"/>
      <c r="B3" s="3" t="str">
        <f>"ACAD_GROUP - Academic Group"</f>
        <v>ACAD_GROUP - Academic Group</v>
      </c>
      <c r="C3" s="3" t="str">
        <f>"Char5"</f>
        <v>Char5</v>
      </c>
      <c r="D3" s="4"/>
      <c r="E3" s="3" t="str">
        <f>"Acad Group"</f>
        <v>Acad Group</v>
      </c>
    </row>
    <row r="4" spans="1:5" x14ac:dyDescent="0.3">
      <c r="A4" s="3"/>
      <c r="B4" s="3" t="str">
        <f>"ACAD_ORG - Academic Organization"</f>
        <v>ACAD_ORG - Academic Organization</v>
      </c>
      <c r="C4" s="3" t="str">
        <f>"Char10"</f>
        <v>Char10</v>
      </c>
      <c r="D4" s="4"/>
      <c r="E4" s="3" t="str">
        <f>"Acad Org"</f>
        <v>Acad Org</v>
      </c>
    </row>
    <row r="5" spans="1:5" x14ac:dyDescent="0.3">
      <c r="A5" s="3"/>
      <c r="B5" s="3" t="str">
        <f>"ACAD_PROG - Academic Program"</f>
        <v>ACAD_PROG - Academic Program</v>
      </c>
      <c r="C5" s="3" t="str">
        <f>"Char5"</f>
        <v>Char5</v>
      </c>
      <c r="D5" s="4"/>
      <c r="E5" s="3" t="str">
        <f>"Acad Prog"</f>
        <v>Acad Prog</v>
      </c>
    </row>
    <row r="6" spans="1:5" x14ac:dyDescent="0.3">
      <c r="A6" s="3"/>
      <c r="B6" s="3" t="str">
        <f>"ASSOCIATED_CLASS - Associated Class"</f>
        <v>ASSOCIATED_CLASS - Associated Class</v>
      </c>
      <c r="C6" s="3" t="str">
        <f>"Num4.0"</f>
        <v>Num4.0</v>
      </c>
      <c r="D6" s="4"/>
      <c r="E6" s="3" t="str">
        <f>"Assoc"</f>
        <v>Assoc</v>
      </c>
    </row>
    <row r="7" spans="1:5" x14ac:dyDescent="0.3">
      <c r="A7" s="3"/>
      <c r="B7" s="3" t="str">
        <f>"ASSOCIATION_99 - Association 99"</f>
        <v>ASSOCIATION_99 - Association 99</v>
      </c>
      <c r="C7" s="3" t="str">
        <f>"Char1"</f>
        <v>Char1</v>
      </c>
      <c r="D7" s="4"/>
      <c r="E7" s="3" t="str">
        <f>"Assoc 99"</f>
        <v>Assoc 99</v>
      </c>
    </row>
    <row r="8" spans="1:5" x14ac:dyDescent="0.3">
      <c r="A8" s="3"/>
      <c r="B8" s="3" t="str">
        <f>"AUDIT_GRADE_BASIS - Audit Grading Basis"</f>
        <v>AUDIT_GRADE_BASIS - Audit Grading Basis</v>
      </c>
      <c r="C8" s="3" t="str">
        <f>"Char1"</f>
        <v>Char1</v>
      </c>
      <c r="D8" s="4"/>
      <c r="E8" s="3" t="str">
        <f>"Audit"</f>
        <v>Audit</v>
      </c>
    </row>
    <row r="9" spans="1:5" x14ac:dyDescent="0.3">
      <c r="A9" s="3"/>
      <c r="B9" s="3" t="str">
        <f>"CAMPUS - Campus"</f>
        <v>CAMPUS - Campus</v>
      </c>
      <c r="C9" s="3" t="str">
        <f>"Char5"</f>
        <v>Char5</v>
      </c>
      <c r="D9" s="4"/>
      <c r="E9" s="3" t="str">
        <f>"Campus"</f>
        <v>Campus</v>
      </c>
    </row>
    <row r="10" spans="1:5" x14ac:dyDescent="0.3">
      <c r="A10" s="3"/>
      <c r="B10" s="3" t="str">
        <f>"CATALOG_NBR - Catalog Nbr"</f>
        <v>CATALOG_NBR - Catalog Nbr</v>
      </c>
      <c r="C10" s="3" t="str">
        <f>"Char10"</f>
        <v>Char10</v>
      </c>
      <c r="D10" s="4"/>
      <c r="E10" s="3" t="str">
        <f>"Catalog"</f>
        <v>Catalog</v>
      </c>
    </row>
    <row r="11" spans="1:5" x14ac:dyDescent="0.3">
      <c r="A11" s="5" t="s">
        <v>5</v>
      </c>
      <c r="B11" s="3" t="str">
        <f>"CLASS_NBR - Class Nbr"</f>
        <v>CLASS_NBR - Class Nbr</v>
      </c>
      <c r="C11" s="3" t="str">
        <f>"Num5.0"</f>
        <v>Num5.0</v>
      </c>
      <c r="D11" s="4"/>
      <c r="E11" s="3" t="str">
        <f>"Class Nbr"</f>
        <v>Class Nbr</v>
      </c>
    </row>
    <row r="12" spans="1:5" x14ac:dyDescent="0.3">
      <c r="A12" s="5" t="s">
        <v>5</v>
      </c>
      <c r="B12" s="3" t="str">
        <f>"CLASS_SECTION - Class Section"</f>
        <v>CLASS_SECTION - Class Section</v>
      </c>
      <c r="C12" s="3" t="str">
        <f>"Char4"</f>
        <v>Char4</v>
      </c>
      <c r="D12" s="4"/>
      <c r="E12" s="3" t="str">
        <f>"Section"</f>
        <v>Section</v>
      </c>
    </row>
    <row r="13" spans="1:5" x14ac:dyDescent="0.3">
      <c r="A13" s="3"/>
      <c r="B13" s="3" t="str">
        <f>"CLASS_STAT - Class Status"</f>
        <v>CLASS_STAT - Class Status</v>
      </c>
      <c r="C13" s="3" t="str">
        <f>"Char1"</f>
        <v>Char1</v>
      </c>
      <c r="D13" s="3" t="str">
        <f>"N"</f>
        <v>N</v>
      </c>
      <c r="E13" s="3" t="str">
        <f>"Class Stat"</f>
        <v>Class Stat</v>
      </c>
    </row>
    <row r="14" spans="1:5" x14ac:dyDescent="0.3">
      <c r="A14" s="3"/>
      <c r="B14" s="3" t="str">
        <f>"CLASS_TYPE - Class Type"</f>
        <v>CLASS_TYPE - Class Type</v>
      </c>
      <c r="C14" s="3" t="str">
        <f>"Char1"</f>
        <v>Char1</v>
      </c>
      <c r="D14" s="3" t="str">
        <f>"N"</f>
        <v>N</v>
      </c>
      <c r="E14" s="3" t="str">
        <f>"Class Type"</f>
        <v>Class Type</v>
      </c>
    </row>
    <row r="15" spans="1:5" x14ac:dyDescent="0.3">
      <c r="A15" s="3"/>
      <c r="B15" s="3" t="str">
        <f>"CRSE_CAREER - Course Career"</f>
        <v>CRSE_CAREER - Course Career</v>
      </c>
      <c r="C15" s="3" t="str">
        <f>"Char4"</f>
        <v>Char4</v>
      </c>
      <c r="D15" s="4"/>
      <c r="E15" s="3" t="str">
        <f>"Course Car"</f>
        <v>Course Car</v>
      </c>
    </row>
    <row r="16" spans="1:5" x14ac:dyDescent="0.3">
      <c r="A16" s="3"/>
      <c r="B16" s="3" t="str">
        <f>"CRSE_COUNT - Course Count"</f>
        <v>CRSE_COUNT - Course Count</v>
      </c>
      <c r="C16" s="3" t="str">
        <f>"Num3.2"</f>
        <v>Num3.2</v>
      </c>
      <c r="D16" s="4"/>
      <c r="E16" s="3" t="str">
        <f>"Crse Count"</f>
        <v>Crse Count</v>
      </c>
    </row>
    <row r="17" spans="1:5" x14ac:dyDescent="0.3">
      <c r="A17" s="3"/>
      <c r="B17" s="3" t="str">
        <f>"CRSE_GRADE_INPUT - Grade Input"</f>
        <v>CRSE_GRADE_INPUT - Grade Input</v>
      </c>
      <c r="C17" s="3" t="str">
        <f>"Char3"</f>
        <v>Char3</v>
      </c>
      <c r="D17" s="4"/>
      <c r="E17" s="3" t="str">
        <f>"Grade In"</f>
        <v>Grade In</v>
      </c>
    </row>
    <row r="18" spans="1:5" x14ac:dyDescent="0.3">
      <c r="A18" s="3"/>
      <c r="B18" s="3" t="str">
        <f>"CRSE_GRADE_OFF - Official Grade"</f>
        <v>CRSE_GRADE_OFF - Official Grade</v>
      </c>
      <c r="C18" s="3" t="str">
        <f>"Char3"</f>
        <v>Char3</v>
      </c>
      <c r="D18" s="4"/>
      <c r="E18" s="3" t="str">
        <f>"Grade"</f>
        <v>Grade</v>
      </c>
    </row>
    <row r="19" spans="1:5" x14ac:dyDescent="0.3">
      <c r="A19" s="5" t="s">
        <v>5</v>
      </c>
      <c r="B19" s="3" t="str">
        <f>"CRSE_ID - Course ID"</f>
        <v>CRSE_ID - Course ID</v>
      </c>
      <c r="C19" s="3" t="str">
        <f>"Char6"</f>
        <v>Char6</v>
      </c>
      <c r="D19" s="4"/>
      <c r="E19" s="3" t="str">
        <f>"Course ID"</f>
        <v>Course ID</v>
      </c>
    </row>
    <row r="20" spans="1:5" x14ac:dyDescent="0.3">
      <c r="A20" s="5" t="s">
        <v>5</v>
      </c>
      <c r="B20" s="3" t="str">
        <f>"CRSE_OFFER_NBR - Course Offering Nbr"</f>
        <v>CRSE_OFFER_NBR - Course Offering Nbr</v>
      </c>
      <c r="C20" s="3" t="str">
        <f>"Num2.0"</f>
        <v>Num2.0</v>
      </c>
      <c r="D20" s="4"/>
      <c r="E20" s="3" t="str">
        <f>"Offer Nbr"</f>
        <v>Offer Nbr</v>
      </c>
    </row>
    <row r="21" spans="1:5" x14ac:dyDescent="0.3">
      <c r="A21" s="3"/>
      <c r="B21" s="3" t="str">
        <f>"DESCR - Description"</f>
        <v>DESCR - Description</v>
      </c>
      <c r="C21" s="3" t="str">
        <f>"Char30"</f>
        <v>Char30</v>
      </c>
      <c r="D21" s="4"/>
      <c r="E21" s="3" t="str">
        <f>"Descr"</f>
        <v>Descr</v>
      </c>
    </row>
    <row r="22" spans="1:5" x14ac:dyDescent="0.3">
      <c r="A22" s="3"/>
      <c r="B22" s="3" t="str">
        <f>"DESCR_LOCATION - Location Description"</f>
        <v>DESCR_LOCATION - Location Description</v>
      </c>
      <c r="C22" s="3" t="str">
        <f>"Char30"</f>
        <v>Char30</v>
      </c>
      <c r="D22" s="4"/>
      <c r="E22" s="3" t="str">
        <f>"Description"</f>
        <v>Description</v>
      </c>
    </row>
    <row r="23" spans="1:5" x14ac:dyDescent="0.3">
      <c r="A23" s="3"/>
      <c r="B23" s="3" t="str">
        <f>"DROP_CLASS_IF_ENRL - Drop This Class if Enrolled"</f>
        <v>DROP_CLASS_IF_ENRL - Drop This Class if Enrolled</v>
      </c>
      <c r="C23" s="3" t="str">
        <f>"Num5.0"</f>
        <v>Num5.0</v>
      </c>
      <c r="D23" s="4"/>
      <c r="E23" s="3" t="str">
        <f>"Drop if Enroll"</f>
        <v>Drop if Enroll</v>
      </c>
    </row>
    <row r="24" spans="1:5" x14ac:dyDescent="0.3">
      <c r="A24" s="3"/>
      <c r="B24" s="3" t="str">
        <f>"DYN_CLASS_NBR - Dynamic Class Nbr"</f>
        <v>DYN_CLASS_NBR - Dynamic Class Nbr</v>
      </c>
      <c r="C24" s="3" t="str">
        <f>"Num5.0"</f>
        <v>Num5.0</v>
      </c>
      <c r="D24" s="4"/>
      <c r="E24" s="3" t="str">
        <f>"Dyn Class Nbr"</f>
        <v>Dyn Class Nbr</v>
      </c>
    </row>
    <row r="25" spans="1:5" x14ac:dyDescent="0.3">
      <c r="A25" s="3"/>
      <c r="B25" s="3" t="str">
        <f>"EARN_CREDIT - Earn Credit"</f>
        <v>EARN_CREDIT - Earn Credit</v>
      </c>
      <c r="C25" s="3" t="str">
        <f>"Char1"</f>
        <v>Char1</v>
      </c>
      <c r="D25" s="4"/>
      <c r="E25" s="3" t="str">
        <f>"EarnCredit"</f>
        <v>EarnCredit</v>
      </c>
    </row>
    <row r="26" spans="1:5" x14ac:dyDescent="0.3">
      <c r="A26" s="5" t="s">
        <v>5</v>
      </c>
      <c r="B26" s="3" t="str">
        <f>"EMPLID - Empl ID"</f>
        <v>EMPLID - Empl ID</v>
      </c>
      <c r="C26" s="3" t="str">
        <f>"Char11"</f>
        <v>Char11</v>
      </c>
      <c r="D26" s="4"/>
      <c r="E26" s="3" t="str">
        <f>"ID"</f>
        <v>ID</v>
      </c>
    </row>
    <row r="27" spans="1:5" x14ac:dyDescent="0.3">
      <c r="A27" s="3"/>
      <c r="B27" s="3" t="str">
        <f>"ENRL_ACTION_LAST - Last Enrollment Action"</f>
        <v>ENRL_ACTION_LAST - Last Enrollment Action</v>
      </c>
      <c r="C27" s="3" t="str">
        <f>"Char2"</f>
        <v>Char2</v>
      </c>
      <c r="D27" s="4"/>
      <c r="E27" s="3" t="str">
        <f>"Last Act"</f>
        <v>Last Act</v>
      </c>
    </row>
    <row r="28" spans="1:5" x14ac:dyDescent="0.3">
      <c r="A28" s="3"/>
      <c r="B28" s="3" t="str">
        <f>"ENRL_ACTN_PRC_LAST - Last Enrollment Action Process"</f>
        <v>ENRL_ACTN_PRC_LAST - Last Enrollment Action Process</v>
      </c>
      <c r="C28" s="3" t="str">
        <f>"Char2"</f>
        <v>Char2</v>
      </c>
      <c r="D28" s="4"/>
      <c r="E28" s="3" t="str">
        <f>"Process"</f>
        <v>Process</v>
      </c>
    </row>
    <row r="29" spans="1:5" x14ac:dyDescent="0.3">
      <c r="A29" s="3"/>
      <c r="B29" s="3" t="str">
        <f>"ENRL_ACTN_RSN_LAST - Last Enrl Action Reason"</f>
        <v>ENRL_ACTN_RSN_LAST - Last Enrl Action Reason</v>
      </c>
      <c r="C29" s="3" t="str">
        <f>"Char4"</f>
        <v>Char4</v>
      </c>
      <c r="D29" s="4"/>
      <c r="E29" s="3" t="str">
        <f>"Reason"</f>
        <v>Reason</v>
      </c>
    </row>
    <row r="30" spans="1:5" x14ac:dyDescent="0.3">
      <c r="A30" s="3"/>
      <c r="B30" s="3" t="str">
        <f>"ENRL_ADD_DT - Enrollment Add Date"</f>
        <v>ENRL_ADD_DT - Enrollment Add Date</v>
      </c>
      <c r="C30" s="3" t="str">
        <f>"Date"</f>
        <v>Date</v>
      </c>
      <c r="D30" s="4"/>
      <c r="E30" s="3" t="str">
        <f>"Add Dt"</f>
        <v>Add Dt</v>
      </c>
    </row>
    <row r="31" spans="1:5" x14ac:dyDescent="0.3">
      <c r="A31" s="3"/>
      <c r="B31" s="3" t="str">
        <f>"ENRL_CAP - Enrollment Capacity"</f>
        <v>ENRL_CAP - Enrollment Capacity</v>
      </c>
      <c r="C31" s="3" t="str">
        <f>"Num4.0"</f>
        <v>Num4.0</v>
      </c>
      <c r="D31" s="4"/>
      <c r="E31" s="3" t="str">
        <f>"Cap Enrl"</f>
        <v>Cap Enrl</v>
      </c>
    </row>
    <row r="32" spans="1:5" x14ac:dyDescent="0.3">
      <c r="A32" s="3"/>
      <c r="B32" s="3" t="str">
        <f>"ENRL_DROP_DT - Enrollment Drop Date"</f>
        <v>ENRL_DROP_DT - Enrollment Drop Date</v>
      </c>
      <c r="C32" s="3" t="str">
        <f>"Date"</f>
        <v>Date</v>
      </c>
      <c r="D32" s="4"/>
      <c r="E32" s="3" t="str">
        <f>"Drop Dt"</f>
        <v>Drop Dt</v>
      </c>
    </row>
    <row r="33" spans="1:5" x14ac:dyDescent="0.3">
      <c r="A33" s="3"/>
      <c r="B33" s="3" t="str">
        <f>"ENRL_REQ_SOURCE - Enrollment Request Source"</f>
        <v>ENRL_REQ_SOURCE - Enrollment Request Source</v>
      </c>
      <c r="C33" s="3" t="str">
        <f>"Char2"</f>
        <v>Char2</v>
      </c>
      <c r="D33" s="3" t="str">
        <f>"N"</f>
        <v>N</v>
      </c>
      <c r="E33" s="3" t="str">
        <f>"Source"</f>
        <v>Source</v>
      </c>
    </row>
    <row r="34" spans="1:5" x14ac:dyDescent="0.3">
      <c r="A34" s="3"/>
      <c r="B34" s="3" t="str">
        <f>"ENRL_STAT - Enrollment Status"</f>
        <v>ENRL_STAT - Enrollment Status</v>
      </c>
      <c r="C34" s="3" t="str">
        <f>"Char1"</f>
        <v>Char1</v>
      </c>
      <c r="D34" s="3" t="str">
        <f>"N"</f>
        <v>N</v>
      </c>
      <c r="E34" s="3" t="str">
        <f>"Enrl Stat"</f>
        <v>Enrl Stat</v>
      </c>
    </row>
    <row r="35" spans="1:5" x14ac:dyDescent="0.3">
      <c r="A35" s="3"/>
      <c r="B35" s="3" t="str">
        <f>"ENRL_STATUS_REASON - Enrollment Status Reason"</f>
        <v>ENRL_STATUS_REASON - Enrollment Status Reason</v>
      </c>
      <c r="C35" s="3" t="str">
        <f>"Char4"</f>
        <v>Char4</v>
      </c>
      <c r="D35" s="3" t="str">
        <f>"N"</f>
        <v>N</v>
      </c>
      <c r="E35" s="3" t="str">
        <f>"Reason"</f>
        <v>Reason</v>
      </c>
    </row>
    <row r="36" spans="1:5" x14ac:dyDescent="0.3">
      <c r="A36" s="3"/>
      <c r="B36" s="3" t="str">
        <f>"FIRST_NAME - First Name"</f>
        <v>FIRST_NAME - First Name</v>
      </c>
      <c r="C36" s="3" t="str">
        <f>"Char30"</f>
        <v>Char30</v>
      </c>
      <c r="D36" s="4"/>
      <c r="E36" s="3" t="str">
        <f>"First Name"</f>
        <v>First Name</v>
      </c>
    </row>
    <row r="37" spans="1:5" x14ac:dyDescent="0.3">
      <c r="A37" s="3"/>
      <c r="B37" s="3" t="str">
        <f>"GRADE_CATEGORY - Grade Category"</f>
        <v>GRADE_CATEGORY - Grade Category</v>
      </c>
      <c r="C37" s="3" t="str">
        <f>"Char4"</f>
        <v>Char4</v>
      </c>
      <c r="D37" s="3" t="str">
        <f>"N"</f>
        <v>N</v>
      </c>
      <c r="E37" s="3" t="str">
        <f>"Grade Category"</f>
        <v>Grade Category</v>
      </c>
    </row>
    <row r="38" spans="1:5" x14ac:dyDescent="0.3">
      <c r="A38" s="3"/>
      <c r="B38" s="3" t="str">
        <f>"GRADE_DT - Grade Date"</f>
        <v>GRADE_DT - Grade Date</v>
      </c>
      <c r="C38" s="3" t="str">
        <f>"Date"</f>
        <v>Date</v>
      </c>
      <c r="D38" s="4"/>
      <c r="E38" s="3" t="str">
        <f>"Grade Dt"</f>
        <v>Grade Dt</v>
      </c>
    </row>
    <row r="39" spans="1:5" x14ac:dyDescent="0.3">
      <c r="A39" s="3"/>
      <c r="B39" s="3" t="str">
        <f>"GRADE_POINTS - Grade Points"</f>
        <v>GRADE_POINTS - Grade Points</v>
      </c>
      <c r="C39" s="3" t="str">
        <f>"Num7.3"</f>
        <v>Num7.3</v>
      </c>
      <c r="D39" s="4"/>
      <c r="E39" s="3" t="str">
        <f>"Grd Points"</f>
        <v>Grd Points</v>
      </c>
    </row>
    <row r="40" spans="1:5" x14ac:dyDescent="0.3">
      <c r="A40" s="3"/>
      <c r="B40" s="3" t="str">
        <f>"GRADE_POINTS_FA - Financial Aid Grade Points"</f>
        <v>GRADE_POINTS_FA - Financial Aid Grade Points</v>
      </c>
      <c r="C40" s="3" t="str">
        <f>"Num7.3"</f>
        <v>Num7.3</v>
      </c>
      <c r="D40" s="4"/>
      <c r="E40" s="3" t="str">
        <f>"FA Grd Pt"</f>
        <v>FA Grd Pt</v>
      </c>
    </row>
    <row r="41" spans="1:5" x14ac:dyDescent="0.3">
      <c r="A41" s="3"/>
      <c r="B41" s="3" t="str">
        <f>"GRADING_BASIS_DT - Grading Basis Date"</f>
        <v>GRADING_BASIS_DT - Grading Basis Date</v>
      </c>
      <c r="C41" s="3" t="str">
        <f>"Date"</f>
        <v>Date</v>
      </c>
      <c r="D41" s="4"/>
      <c r="E41" s="3" t="str">
        <f>"Basis Dt"</f>
        <v>Basis Dt</v>
      </c>
    </row>
    <row r="42" spans="1:5" x14ac:dyDescent="0.3">
      <c r="A42" s="3"/>
      <c r="B42" s="3" t="str">
        <f>"GRADING_BASIS_ENRL - Grading Basis"</f>
        <v>GRADING_BASIS_ENRL - Grading Basis</v>
      </c>
      <c r="C42" s="3" t="str">
        <f>"Char3"</f>
        <v>Char3</v>
      </c>
      <c r="D42" s="4"/>
      <c r="E42" s="3" t="str">
        <f>"Grade Base"</f>
        <v>Grade Base</v>
      </c>
    </row>
    <row r="43" spans="1:5" x14ac:dyDescent="0.3">
      <c r="A43" s="3"/>
      <c r="B43" s="3" t="str">
        <f>"GRADING_SCHEME_ENR - Field is not active yet"</f>
        <v>GRADING_SCHEME_ENR - Field is not active yet</v>
      </c>
      <c r="C43" s="3" t="str">
        <f>"Char3"</f>
        <v>Char3</v>
      </c>
      <c r="D43" s="4"/>
      <c r="E43" s="3" t="str">
        <f>"Field not activ"</f>
        <v>Field not activ</v>
      </c>
    </row>
    <row r="44" spans="1:5" x14ac:dyDescent="0.3">
      <c r="A44" s="3"/>
      <c r="B44" s="3" t="str">
        <f>"GRD_PTS_PER_UNIT - Grade Points Per Unit"</f>
        <v>GRD_PTS_PER_UNIT - Grade Points Per Unit</v>
      </c>
      <c r="C44" s="3" t="str">
        <f>"Num7.3"</f>
        <v>Num7.3</v>
      </c>
      <c r="D44" s="4"/>
      <c r="E44" s="3" t="str">
        <f>"Grd Pt/Unt"</f>
        <v>Grd Pt/Unt</v>
      </c>
    </row>
    <row r="45" spans="1:5" x14ac:dyDescent="0.3">
      <c r="A45" s="3"/>
      <c r="B45" s="3" t="str">
        <f>"INCLUDE_IN_GPA - Include in GPA"</f>
        <v>INCLUDE_IN_GPA - Include in GPA</v>
      </c>
      <c r="C45" s="3" t="str">
        <f>"Char1"</f>
        <v>Char1</v>
      </c>
      <c r="D45" s="4"/>
      <c r="E45" s="3" t="str">
        <f>"Incl GPA"</f>
        <v>Incl GPA</v>
      </c>
    </row>
    <row r="46" spans="1:5" x14ac:dyDescent="0.3">
      <c r="A46" s="5" t="s">
        <v>5</v>
      </c>
      <c r="B46" s="3" t="str">
        <f>"INSTITUTION - Academic Institution"</f>
        <v>INSTITUTION - Academic Institution</v>
      </c>
      <c r="C46" s="3" t="str">
        <f>"Char5"</f>
        <v>Char5</v>
      </c>
      <c r="D46" s="4"/>
      <c r="E46" s="3" t="str">
        <f>"Institution"</f>
        <v>Institution</v>
      </c>
    </row>
    <row r="47" spans="1:5" x14ac:dyDescent="0.3">
      <c r="A47" s="3"/>
      <c r="B47" s="3" t="str">
        <f>"INSTRUCTION_MODE - Instruction Mode"</f>
        <v>INSTRUCTION_MODE - Instruction Mode</v>
      </c>
      <c r="C47" s="3" t="str">
        <f>"Char2"</f>
        <v>Char2</v>
      </c>
      <c r="D47" s="4"/>
      <c r="E47" s="3" t="str">
        <f>"Mode"</f>
        <v>Mode</v>
      </c>
    </row>
    <row r="48" spans="1:5" x14ac:dyDescent="0.3">
      <c r="A48" s="3"/>
      <c r="B48" s="3" t="str">
        <f>"INSTRUCTOR_ID - Instructor ID"</f>
        <v>INSTRUCTOR_ID - Instructor ID</v>
      </c>
      <c r="C48" s="3" t="str">
        <f>"Char11"</f>
        <v>Char11</v>
      </c>
      <c r="D48" s="4"/>
      <c r="E48" s="3" t="str">
        <f>"Instructor"</f>
        <v>Instructor</v>
      </c>
    </row>
    <row r="49" spans="1:5" x14ac:dyDescent="0.3">
      <c r="A49" s="3"/>
      <c r="B49" s="3" t="str">
        <f>"LAST_DROP_DT_STMP - Last Drop Date Stamp"</f>
        <v>LAST_DROP_DT_STMP - Last Drop Date Stamp</v>
      </c>
      <c r="C49" s="3" t="str">
        <f>"Date"</f>
        <v>Date</v>
      </c>
      <c r="D49" s="4"/>
      <c r="E49" s="3" t="str">
        <f>"Last Drop Date"</f>
        <v>Last Drop Date</v>
      </c>
    </row>
    <row r="50" spans="1:5" x14ac:dyDescent="0.3">
      <c r="A50" s="3"/>
      <c r="B50" s="3" t="str">
        <f>"LAST_DROP_TM_STMP - Last Drop Time Stamp"</f>
        <v>LAST_DROP_TM_STMP - Last Drop Time Stamp</v>
      </c>
      <c r="C50" s="3" t="str">
        <f>"Time"</f>
        <v>Time</v>
      </c>
      <c r="D50" s="4"/>
      <c r="E50" s="3" t="str">
        <f>"Last Drop Time"</f>
        <v>Last Drop Time</v>
      </c>
    </row>
    <row r="51" spans="1:5" x14ac:dyDescent="0.3">
      <c r="A51" s="3"/>
      <c r="B51" s="3" t="str">
        <f>"LAST_ENRL_DT_STMP - Last Enrollment Date Stamp"</f>
        <v>LAST_ENRL_DT_STMP - Last Enrollment Date Stamp</v>
      </c>
      <c r="C51" s="3" t="str">
        <f>"Date"</f>
        <v>Date</v>
      </c>
      <c r="D51" s="4"/>
      <c r="E51" s="3" t="str">
        <f>"Last Enrl Date"</f>
        <v>Last Enrl Date</v>
      </c>
    </row>
    <row r="52" spans="1:5" x14ac:dyDescent="0.3">
      <c r="A52" s="3"/>
      <c r="B52" s="3" t="str">
        <f>"LAST_ENRL_TM_STMP - Last Enrollment Time Stamp"</f>
        <v>LAST_ENRL_TM_STMP - Last Enrollment Time Stamp</v>
      </c>
      <c r="C52" s="3" t="str">
        <f>"Time"</f>
        <v>Time</v>
      </c>
      <c r="D52" s="4"/>
      <c r="E52" s="3" t="str">
        <f>"Last Enrl Time"</f>
        <v>Last Enrl Time</v>
      </c>
    </row>
    <row r="53" spans="1:5" x14ac:dyDescent="0.3">
      <c r="A53" s="3"/>
      <c r="B53" s="3" t="str">
        <f>"LAST_NAME - Last Name"</f>
        <v>LAST_NAME - Last Name</v>
      </c>
      <c r="C53" s="3" t="str">
        <f>"Char30"</f>
        <v>Char30</v>
      </c>
      <c r="D53" s="4"/>
      <c r="E53" s="3" t="str">
        <f>"Last"</f>
        <v>Last</v>
      </c>
    </row>
    <row r="54" spans="1:5" x14ac:dyDescent="0.3">
      <c r="A54" s="3"/>
      <c r="B54" s="3" t="str">
        <f>"LAST_UPD_DT_STMP - Last Update Date Stamp"</f>
        <v>LAST_UPD_DT_STMP - Last Update Date Stamp</v>
      </c>
      <c r="C54" s="3" t="str">
        <f>"Date"</f>
        <v>Date</v>
      </c>
      <c r="D54" s="4"/>
      <c r="E54" s="3" t="str">
        <f>"Last Upd Date"</f>
        <v>Last Upd Date</v>
      </c>
    </row>
    <row r="55" spans="1:5" x14ac:dyDescent="0.3">
      <c r="A55" s="3"/>
      <c r="B55" s="3" t="str">
        <f>"LAST_UPD_ENREQ_SRC - Enrollment Request Source"</f>
        <v>LAST_UPD_ENREQ_SRC - Enrollment Request Source</v>
      </c>
      <c r="C55" s="3" t="str">
        <f>"Char2"</f>
        <v>Char2</v>
      </c>
      <c r="D55" s="3" t="str">
        <f>"N"</f>
        <v>N</v>
      </c>
      <c r="E55" s="3" t="str">
        <f>"Source"</f>
        <v>Source</v>
      </c>
    </row>
    <row r="56" spans="1:5" x14ac:dyDescent="0.3">
      <c r="A56" s="3"/>
      <c r="B56" s="3" t="str">
        <f>"LAST_UPD_TM_STMP - Last Update Time Stamp"</f>
        <v>LAST_UPD_TM_STMP - Last Update Time Stamp</v>
      </c>
      <c r="C56" s="3" t="str">
        <f>"Time"</f>
        <v>Time</v>
      </c>
      <c r="D56" s="4"/>
      <c r="E56" s="3" t="str">
        <f>"Last Upd Time"</f>
        <v>Last Upd Time</v>
      </c>
    </row>
    <row r="57" spans="1:5" x14ac:dyDescent="0.3">
      <c r="A57" s="3"/>
      <c r="B57" s="3" t="str">
        <f>"LOCATION - Location Code"</f>
        <v>LOCATION - Location Code</v>
      </c>
      <c r="C57" s="3" t="str">
        <f>"Char10"</f>
        <v>Char10</v>
      </c>
      <c r="D57" s="4"/>
      <c r="E57" s="3" t="str">
        <f>"Location"</f>
        <v>Location</v>
      </c>
    </row>
    <row r="58" spans="1:5" x14ac:dyDescent="0.3">
      <c r="A58" s="3"/>
      <c r="B58" s="3" t="str">
        <f>"MANDATORY_GRD_BAS - Mandatory Grading Basis"</f>
        <v>MANDATORY_GRD_BAS - Mandatory Grading Basis</v>
      </c>
      <c r="C58" s="3" t="str">
        <f>"Char1"</f>
        <v>Char1</v>
      </c>
      <c r="D58" s="4"/>
      <c r="E58" s="3" t="str">
        <f>"Mandatory"</f>
        <v>Mandatory</v>
      </c>
    </row>
    <row r="59" spans="1:5" x14ac:dyDescent="0.3">
      <c r="A59" s="3"/>
      <c r="B59" s="3" t="str">
        <f>"MIDDLE_NAME - Middle Name"</f>
        <v>MIDDLE_NAME - Middle Name</v>
      </c>
      <c r="C59" s="3" t="str">
        <f>"Char30"</f>
        <v>Char30</v>
      </c>
      <c r="D59" s="4"/>
      <c r="E59" s="3" t="str">
        <f>"Middle"</f>
        <v>Middle</v>
      </c>
    </row>
    <row r="60" spans="1:5" x14ac:dyDescent="0.3">
      <c r="A60" s="3"/>
      <c r="B60" s="3" t="str">
        <f>"NAME_PREFIX - Name Prefix"</f>
        <v>NAME_PREFIX - Name Prefix</v>
      </c>
      <c r="C60" s="3" t="str">
        <f>"Char4"</f>
        <v>Char4</v>
      </c>
      <c r="D60" s="4"/>
      <c r="E60" s="3" t="str">
        <f>"Prefix"</f>
        <v>Prefix</v>
      </c>
    </row>
    <row r="61" spans="1:5" x14ac:dyDescent="0.3">
      <c r="A61" s="3"/>
      <c r="B61" s="3" t="str">
        <f>"NAME_SUFFIX - Name Suffix"</f>
        <v>NAME_SUFFIX - Name Suffix</v>
      </c>
      <c r="C61" s="3" t="str">
        <f>"Char15"</f>
        <v>Char15</v>
      </c>
      <c r="D61" s="4"/>
      <c r="E61" s="3" t="str">
        <f>"Suffix"</f>
        <v>Suffix</v>
      </c>
    </row>
    <row r="62" spans="1:5" x14ac:dyDescent="0.3">
      <c r="A62" s="3"/>
      <c r="B62" s="3" t="str">
        <f>"NOTIFY_STDNT_CHNG - Notify Student of Change"</f>
        <v>NOTIFY_STDNT_CHNG - Notify Student of Change</v>
      </c>
      <c r="C62" s="3" t="str">
        <f>"Char2"</f>
        <v>Char2</v>
      </c>
      <c r="D62" s="3" t="str">
        <f>"N"</f>
        <v>N</v>
      </c>
      <c r="E62" s="3" t="str">
        <f>"Notify Student"</f>
        <v>Notify Student</v>
      </c>
    </row>
    <row r="63" spans="1:5" x14ac:dyDescent="0.3">
      <c r="A63" s="3"/>
      <c r="B63" s="3" t="str">
        <f>"OVRD_GRADING_BASIS - Override Grading Basis"</f>
        <v>OVRD_GRADING_BASIS - Override Grading Basis</v>
      </c>
      <c r="C63" s="3" t="str">
        <f>"Char1"</f>
        <v>Char1</v>
      </c>
      <c r="D63" s="4"/>
      <c r="E63" s="3" t="str">
        <f>"Grading Basis"</f>
        <v>Grading Basis</v>
      </c>
    </row>
    <row r="64" spans="1:5" x14ac:dyDescent="0.3">
      <c r="A64" s="3"/>
      <c r="B64" s="3" t="str">
        <f>"RELATE_CLASS_NBR_1 - Field is not active yet"</f>
        <v>RELATE_CLASS_NBR_1 - Field is not active yet</v>
      </c>
      <c r="C64" s="3" t="str">
        <f>"Num5.0"</f>
        <v>Num5.0</v>
      </c>
      <c r="D64" s="4"/>
      <c r="E64" s="3" t="str">
        <f>"Field not activ"</f>
        <v>Field not activ</v>
      </c>
    </row>
    <row r="65" spans="1:5" x14ac:dyDescent="0.3">
      <c r="A65" s="3"/>
      <c r="B65" s="3" t="str">
        <f>"RELATE_CLASS_NBR_2 - Field is not active yet"</f>
        <v>RELATE_CLASS_NBR_2 - Field is not active yet</v>
      </c>
      <c r="C65" s="3" t="str">
        <f>"Num5.0"</f>
        <v>Num5.0</v>
      </c>
      <c r="D65" s="4"/>
      <c r="E65" s="3" t="str">
        <f>"Field not activ"</f>
        <v>Field not activ</v>
      </c>
    </row>
    <row r="66" spans="1:5" x14ac:dyDescent="0.3">
      <c r="A66" s="3"/>
      <c r="B66" s="3" t="str">
        <f>"REPEAT_CANDIDATE - Repeat Candidate Flag"</f>
        <v>REPEAT_CANDIDATE - Repeat Candidate Flag</v>
      </c>
      <c r="C66" s="3" t="str">
        <f>"Char1"</f>
        <v>Char1</v>
      </c>
      <c r="D66" s="4"/>
      <c r="E66" s="3" t="str">
        <f>"Rpt Candidat"</f>
        <v>Rpt Candidat</v>
      </c>
    </row>
    <row r="67" spans="1:5" x14ac:dyDescent="0.3">
      <c r="A67" s="3"/>
      <c r="B67" s="3" t="str">
        <f>"REPEAT_CODE - Repeat Code"</f>
        <v>REPEAT_CODE - Repeat Code</v>
      </c>
      <c r="C67" s="3" t="str">
        <f>"Char4"</f>
        <v>Char4</v>
      </c>
      <c r="D67" s="4"/>
      <c r="E67" s="3" t="str">
        <f>"Repeat"</f>
        <v>Repeat</v>
      </c>
    </row>
    <row r="68" spans="1:5" x14ac:dyDescent="0.3">
      <c r="A68" s="3"/>
      <c r="B68" s="3" t="str">
        <f>"REPEAT_DT - Repeat Date"</f>
        <v>REPEAT_DT - Repeat Date</v>
      </c>
      <c r="C68" s="3" t="str">
        <f>"Date"</f>
        <v>Date</v>
      </c>
      <c r="D68" s="4"/>
      <c r="E68" s="3" t="str">
        <f>"Repeat Dt"</f>
        <v>Repeat Dt</v>
      </c>
    </row>
    <row r="69" spans="1:5" x14ac:dyDescent="0.3">
      <c r="A69" s="3"/>
      <c r="B69" s="3" t="str">
        <f>"SCTN_COMBINED_ID - Combined Sections ID"</f>
        <v>SCTN_COMBINED_ID - Combined Sections ID</v>
      </c>
      <c r="C69" s="3" t="str">
        <f>"Char4"</f>
        <v>Char4</v>
      </c>
      <c r="D69" s="4"/>
      <c r="E69" s="3" t="str">
        <f>"Comb Sects ID"</f>
        <v>Comb Sects ID</v>
      </c>
    </row>
    <row r="70" spans="1:5" x14ac:dyDescent="0.3">
      <c r="A70" s="3"/>
      <c r="B70" s="3" t="str">
        <f>"SEL_GROUP - Tuition Group"</f>
        <v>SEL_GROUP - Tuition Group</v>
      </c>
      <c r="C70" s="3" t="str">
        <f>"Char10"</f>
        <v>Char10</v>
      </c>
      <c r="D70" s="4"/>
      <c r="E70" s="3" t="str">
        <f>"Group"</f>
        <v>Group</v>
      </c>
    </row>
    <row r="71" spans="1:5" x14ac:dyDescent="0.3">
      <c r="A71" s="3"/>
      <c r="B71" s="3" t="str">
        <f>"SESSION_CODE - Session"</f>
        <v>SESSION_CODE - Session</v>
      </c>
      <c r="C71" s="3" t="str">
        <f>"Char3"</f>
        <v>Char3</v>
      </c>
      <c r="D71" s="3" t="str">
        <f>"N"</f>
        <v>N</v>
      </c>
      <c r="E71" s="3" t="str">
        <f>"Session"</f>
        <v>Session</v>
      </c>
    </row>
    <row r="72" spans="1:5" x14ac:dyDescent="0.3">
      <c r="A72" s="3"/>
      <c r="B72" s="3" t="str">
        <f>"SSR_COMPONENT - Course Component"</f>
        <v>SSR_COMPONENT - Course Component</v>
      </c>
      <c r="C72" s="3" t="str">
        <f>"Char3"</f>
        <v>Char3</v>
      </c>
      <c r="D72" s="3" t="str">
        <f>"N"</f>
        <v>N</v>
      </c>
      <c r="E72" s="3" t="str">
        <f>"Component"</f>
        <v>Component</v>
      </c>
    </row>
    <row r="73" spans="1:5" x14ac:dyDescent="0.3">
      <c r="A73" s="3"/>
      <c r="B73" s="3" t="str">
        <f>"STATUS_DT - Status Date"</f>
        <v>STATUS_DT - Status Date</v>
      </c>
      <c r="C73" s="3" t="str">
        <f>"Date"</f>
        <v>Date</v>
      </c>
      <c r="D73" s="4"/>
      <c r="E73" s="3" t="str">
        <f>"Stat Dt"</f>
        <v>Stat Dt</v>
      </c>
    </row>
    <row r="74" spans="1:5" x14ac:dyDescent="0.3">
      <c r="A74" s="3"/>
      <c r="B74" s="3" t="str">
        <f>"STDNT_ENRL_STATUS - Student Enrollment Status"</f>
        <v>STDNT_ENRL_STATUS - Student Enrollment Status</v>
      </c>
      <c r="C74" s="3" t="str">
        <f>"Char2"</f>
        <v>Char2</v>
      </c>
      <c r="D74" s="3" t="str">
        <f>"N"</f>
        <v>N</v>
      </c>
      <c r="E74" s="3" t="str">
        <f>"Status"</f>
        <v>Status</v>
      </c>
    </row>
    <row r="75" spans="1:5" x14ac:dyDescent="0.3">
      <c r="A75" s="3"/>
      <c r="B75" s="3" t="str">
        <f>"STDNT_SPEC_PERM - Student Specific Permissions"</f>
        <v>STDNT_SPEC_PERM - Student Specific Permissions</v>
      </c>
      <c r="C75" s="3" t="str">
        <f>"Char1"</f>
        <v>Char1</v>
      </c>
      <c r="D75" s="4"/>
      <c r="E75" s="3" t="str">
        <f>"Stdnt Spec"</f>
        <v>Stdnt Spec</v>
      </c>
    </row>
    <row r="76" spans="1:5" x14ac:dyDescent="0.3">
      <c r="A76" s="5" t="s">
        <v>5</v>
      </c>
      <c r="B76" s="3" t="str">
        <f>"STRM - Term"</f>
        <v>STRM - Term</v>
      </c>
      <c r="C76" s="3" t="str">
        <f>"Char4"</f>
        <v>Char4</v>
      </c>
      <c r="D76" s="4"/>
      <c r="E76" s="3" t="str">
        <f>"Term"</f>
        <v>Term</v>
      </c>
    </row>
    <row r="77" spans="1:5" x14ac:dyDescent="0.3">
      <c r="A77" s="3"/>
      <c r="B77" s="3" t="str">
        <f>"SUBJECT - Subject Area"</f>
        <v>SUBJECT - Subject Area</v>
      </c>
      <c r="C77" s="3" t="str">
        <f>"Char8"</f>
        <v>Char8</v>
      </c>
      <c r="D77" s="4"/>
      <c r="E77" s="3" t="str">
        <f>"Subject"</f>
        <v>Subject</v>
      </c>
    </row>
    <row r="78" spans="1:5" x14ac:dyDescent="0.3">
      <c r="A78" s="3"/>
      <c r="B78" s="3" t="str">
        <f>"TSCRPT_NOTE_EXISTS - Transcript Note Exists Flag"</f>
        <v>TSCRPT_NOTE_EXISTS - Transcript Note Exists Flag</v>
      </c>
      <c r="C78" s="3" t="str">
        <f>"Char1"</f>
        <v>Char1</v>
      </c>
      <c r="D78" s="4"/>
      <c r="E78" s="3" t="str">
        <f>"Tscrpt Ex"</f>
        <v>Tscrpt Ex</v>
      </c>
    </row>
    <row r="79" spans="1:5" x14ac:dyDescent="0.3">
      <c r="A79" s="3"/>
      <c r="B79" s="3" t="str">
        <f>"TSCRPT_NOTE_ID - Transcript Note ID"</f>
        <v>TSCRPT_NOTE_ID - Transcript Note ID</v>
      </c>
      <c r="C79" s="3" t="str">
        <f>"Char4"</f>
        <v>Char4</v>
      </c>
      <c r="D79" s="4"/>
      <c r="E79" s="3" t="str">
        <f>"Note ID"</f>
        <v>Note ID</v>
      </c>
    </row>
    <row r="80" spans="1:5" x14ac:dyDescent="0.3">
      <c r="A80" s="3"/>
      <c r="B80" s="3" t="str">
        <f>"UM_ACAD_ORG_DESCR - Academic Organization Descript"</f>
        <v>UM_ACAD_ORG_DESCR - Academic Organization Descript</v>
      </c>
      <c r="C80" s="3" t="str">
        <f>"Char30"</f>
        <v>Char30</v>
      </c>
      <c r="D80" s="4"/>
      <c r="E80" s="3" t="str">
        <f>"Acad Org Dsecr"</f>
        <v>Acad Org Dsecr</v>
      </c>
    </row>
    <row r="81" spans="1:5" x14ac:dyDescent="0.3">
      <c r="A81" s="3"/>
      <c r="B81" s="3" t="str">
        <f>"UM_CENTER_CD - Center Code"</f>
        <v>UM_CENTER_CD - Center Code</v>
      </c>
      <c r="C81" s="3" t="str">
        <f>"Char4"</f>
        <v>Char4</v>
      </c>
      <c r="D81" s="4"/>
      <c r="E81" s="3" t="str">
        <f>"Center"</f>
        <v>Center</v>
      </c>
    </row>
    <row r="82" spans="1:5" x14ac:dyDescent="0.3">
      <c r="A82" s="3"/>
      <c r="B82" s="3" t="str">
        <f>"UM_CENTER_DESCR - Center Description"</f>
        <v>UM_CENTER_DESCR - Center Description</v>
      </c>
      <c r="C82" s="3" t="str">
        <f>"Char25"</f>
        <v>Char25</v>
      </c>
      <c r="D82" s="4"/>
      <c r="E82" s="3" t="str">
        <f>"Center Descr"</f>
        <v>Center Descr</v>
      </c>
    </row>
    <row r="83" spans="1:5" x14ac:dyDescent="0.3">
      <c r="A83" s="3"/>
      <c r="B83" s="3" t="str">
        <f>"UM_CLASS_DLV_MODE - Class Delivery Mode"</f>
        <v>UM_CLASS_DLV_MODE - Class Delivery Mode</v>
      </c>
      <c r="C83" s="3" t="str">
        <f>"Char30"</f>
        <v>Char30</v>
      </c>
      <c r="D83" s="4"/>
      <c r="E83" s="3" t="str">
        <f>"Class Dlv Mode"</f>
        <v>Class Dlv Mode</v>
      </c>
    </row>
    <row r="84" spans="1:5" x14ac:dyDescent="0.3">
      <c r="A84" s="3"/>
      <c r="B84" s="3" t="str">
        <f>"UM_CLASS_LEVEL - Class Level"</f>
        <v>UM_CLASS_LEVEL - Class Level</v>
      </c>
      <c r="C84" s="3" t="str">
        <f>"Char1"</f>
        <v>Char1</v>
      </c>
      <c r="D84" s="4"/>
      <c r="E84" s="3" t="str">
        <f>"Class Level"</f>
        <v>Class Level</v>
      </c>
    </row>
    <row r="85" spans="1:5" x14ac:dyDescent="0.3">
      <c r="A85" s="3"/>
      <c r="B85" s="3" t="str">
        <f>"UM_DISTANCE_FLAG - Distance Flag"</f>
        <v>UM_DISTANCE_FLAG - Distance Flag</v>
      </c>
      <c r="C85" s="3" t="str">
        <f>"Char2"</f>
        <v>Char2</v>
      </c>
      <c r="D85" s="4"/>
      <c r="E85" s="3" t="str">
        <f>"Distance Flag"</f>
        <v>Distance Flag</v>
      </c>
    </row>
    <row r="86" spans="1:5" x14ac:dyDescent="0.3">
      <c r="A86" s="3"/>
      <c r="B86" s="3" t="str">
        <f>"UM_DIST_ATTR_FLAG - Distance Attribute Flag"</f>
        <v>UM_DIST_ATTR_FLAG - Distance Attribute Flag</v>
      </c>
      <c r="C86" s="3" t="str">
        <f>"Char2"</f>
        <v>Char2</v>
      </c>
      <c r="D86" s="3" t="str">
        <f>"N"</f>
        <v>N</v>
      </c>
      <c r="E86" s="3" t="str">
        <f>"Dist Attr Flag"</f>
        <v>Dist Attr Flag</v>
      </c>
    </row>
    <row r="87" spans="1:5" x14ac:dyDescent="0.3">
      <c r="A87" s="3"/>
      <c r="B87" s="3" t="str">
        <f>"UM_DIST_ATTR_F_DSC - Dist Attr Flag Description"</f>
        <v>UM_DIST_ATTR_F_DSC - Dist Attr Flag Description</v>
      </c>
      <c r="C87" s="3" t="str">
        <f>"Char30"</f>
        <v>Char30</v>
      </c>
      <c r="D87" s="4"/>
      <c r="E87" s="3" t="str">
        <f>"Dist Attr F Dsc"</f>
        <v>Dist Attr F Dsc</v>
      </c>
    </row>
    <row r="88" spans="1:5" x14ac:dyDescent="0.3">
      <c r="A88" s="3"/>
      <c r="B88" s="3" t="str">
        <f>"UM_DIST_CLASS - Distance Class"</f>
        <v>UM_DIST_CLASS - Distance Class</v>
      </c>
      <c r="C88" s="3" t="str">
        <f>"Char10"</f>
        <v>Char10</v>
      </c>
      <c r="D88" s="4"/>
      <c r="E88" s="3" t="str">
        <f>"Distance Class"</f>
        <v>Distance Class</v>
      </c>
    </row>
    <row r="89" spans="1:5" x14ac:dyDescent="0.3">
      <c r="A89" s="3"/>
      <c r="B89" s="3" t="str">
        <f>"UM_DIST_FLG_DESCR - Distribution Flag Description"</f>
        <v>UM_DIST_FLG_DESCR - Distribution Flag Description</v>
      </c>
      <c r="C89" s="3" t="str">
        <f>"Char30"</f>
        <v>Char30</v>
      </c>
      <c r="D89" s="4"/>
      <c r="E89" s="3" t="str">
        <f>"Dist Flg Descr"</f>
        <v>Dist Flg Descr</v>
      </c>
    </row>
    <row r="90" spans="1:5" x14ac:dyDescent="0.3">
      <c r="A90" s="3"/>
      <c r="B90" s="3" t="str">
        <f>"UM_IMODE - Imode"</f>
        <v>UM_IMODE - Imode</v>
      </c>
      <c r="C90" s="3" t="str">
        <f>"Char10"</f>
        <v>Char10</v>
      </c>
      <c r="D90" s="4"/>
      <c r="E90" s="3" t="str">
        <f>"Imode"</f>
        <v>Imode</v>
      </c>
    </row>
    <row r="91" spans="1:5" x14ac:dyDescent="0.3">
      <c r="A91" s="3"/>
      <c r="B91" s="3" t="str">
        <f>"UM_IMODE_DESCR - Instruction Mode Description"</f>
        <v>UM_IMODE_DESCR - Instruction Mode Description</v>
      </c>
      <c r="C91" s="3" t="str">
        <f>"Char30"</f>
        <v>Char30</v>
      </c>
      <c r="D91" s="4"/>
      <c r="E91" s="3" t="str">
        <f>"IMODE Descr"</f>
        <v>IMODE Descr</v>
      </c>
    </row>
    <row r="92" spans="1:5" x14ac:dyDescent="0.3">
      <c r="A92" s="3"/>
      <c r="B92" s="3" t="str">
        <f>"UM_INSTRUCTOR_NAME - Instructor Name"</f>
        <v>UM_INSTRUCTOR_NAME - Instructor Name</v>
      </c>
      <c r="C92" s="3" t="str">
        <f>"Char50"</f>
        <v>Char50</v>
      </c>
      <c r="D92" s="4"/>
      <c r="E92" s="3" t="str">
        <f>"Instructor Name"</f>
        <v>Instructor Name</v>
      </c>
    </row>
    <row r="93" spans="1:5" x14ac:dyDescent="0.3">
      <c r="A93" s="3"/>
      <c r="B93" s="3" t="str">
        <f>"UM_INST_SHORT - Institution Short"</f>
        <v>UM_INST_SHORT - Institution Short</v>
      </c>
      <c r="C93" s="3" t="str">
        <f>"Char5"</f>
        <v>Char5</v>
      </c>
      <c r="D93" s="4"/>
      <c r="E93" s="3" t="str">
        <f>"Inst Short"</f>
        <v>Inst Short</v>
      </c>
    </row>
    <row r="94" spans="1:5" x14ac:dyDescent="0.3">
      <c r="A94" s="3"/>
      <c r="B94" s="3" t="str">
        <f>"UM_IPEDS_DIST_CLSS - IPEDS Distribution Class"</f>
        <v>UM_IPEDS_DIST_CLSS - IPEDS Distribution Class</v>
      </c>
      <c r="C94" s="3" t="str">
        <f>"Char30"</f>
        <v>Char30</v>
      </c>
      <c r="D94" s="4"/>
      <c r="E94" s="3" t="str">
        <f>"IPEDS Dist Clss"</f>
        <v>IPEDS Dist Clss</v>
      </c>
    </row>
    <row r="95" spans="1:5" x14ac:dyDescent="0.3">
      <c r="A95" s="3"/>
      <c r="B95" s="3" t="str">
        <f>"UM_LOCATION_DESCR - Location Description"</f>
        <v>UM_LOCATION_DESCR - Location Description</v>
      </c>
      <c r="C95" s="3" t="str">
        <f>"Char30"</f>
        <v>Char30</v>
      </c>
      <c r="D95" s="4"/>
      <c r="E95" s="3" t="str">
        <f>"Location Descr"</f>
        <v>Location Descr</v>
      </c>
    </row>
    <row r="96" spans="1:5" x14ac:dyDescent="0.3">
      <c r="A96" s="3"/>
      <c r="B96" s="3" t="str">
        <f>"UM_REGION - Region"</f>
        <v>UM_REGION - Region</v>
      </c>
      <c r="C96" s="3" t="str">
        <f>"Char30"</f>
        <v>Char30</v>
      </c>
      <c r="D96" s="4"/>
      <c r="E96" s="3" t="str">
        <f>"Region"</f>
        <v>Region</v>
      </c>
    </row>
    <row r="97" spans="1:5" x14ac:dyDescent="0.3">
      <c r="A97" s="3"/>
      <c r="B97" s="3" t="str">
        <f>"UM_SITE_CATEGORY - Site Category"</f>
        <v>UM_SITE_CATEGORY - Site Category</v>
      </c>
      <c r="C97" s="3" t="str">
        <f>"Char20"</f>
        <v>Char20</v>
      </c>
      <c r="D97" s="4"/>
      <c r="E97" s="3" t="str">
        <f>"Site Category"</f>
        <v>Site Category</v>
      </c>
    </row>
    <row r="98" spans="1:5" x14ac:dyDescent="0.3">
      <c r="A98" s="3"/>
      <c r="B98" s="3" t="str">
        <f>"UM_STDNT_ENRL_STAT - Student Enroll Stat Decoded"</f>
        <v>UM_STDNT_ENRL_STAT - Student Enroll Stat Decoded</v>
      </c>
      <c r="C98" s="3" t="str">
        <f>"Char30"</f>
        <v>Char30</v>
      </c>
      <c r="D98" s="4"/>
      <c r="E98" s="3" t="str">
        <f>"Stud Enr Stat"</f>
        <v>Stud Enr Stat</v>
      </c>
    </row>
    <row r="99" spans="1:5" x14ac:dyDescent="0.3">
      <c r="A99" s="3"/>
      <c r="B99" s="3" t="str">
        <f>"UM_UNIV_CENTER_DSC - University Center Description"</f>
        <v>UM_UNIV_CENTER_DSC - University Center Description</v>
      </c>
      <c r="C99" s="3" t="str">
        <f>"Char30"</f>
        <v>Char30</v>
      </c>
      <c r="D99" s="4"/>
      <c r="E99" s="3" t="str">
        <f>"Univ Center Dsc"</f>
        <v>Univ Center Dsc</v>
      </c>
    </row>
    <row r="100" spans="1:5" x14ac:dyDescent="0.3">
      <c r="A100" s="3"/>
      <c r="B100" s="3" t="str">
        <f>"UM_UNIV_CENTER_FLG - University Center Flag"</f>
        <v>UM_UNIV_CENTER_FLG - University Center Flag</v>
      </c>
      <c r="C100" s="3" t="str">
        <f>"Char1"</f>
        <v>Char1</v>
      </c>
      <c r="D100" s="4"/>
      <c r="E100" s="3" t="str">
        <f>"Univ Center Flg"</f>
        <v>Univ Center Flg</v>
      </c>
    </row>
    <row r="101" spans="1:5" x14ac:dyDescent="0.3">
      <c r="A101" s="3"/>
      <c r="B101" s="3" t="str">
        <f>"UNITS_ACAD_PROG - Academic Progress Units"</f>
        <v>UNITS_ACAD_PROG - Academic Progress Units</v>
      </c>
      <c r="C101" s="3" t="str">
        <f>"Num4.2"</f>
        <v>Num4.2</v>
      </c>
      <c r="D101" s="4"/>
      <c r="E101" s="3" t="str">
        <f>"Prgrss Unt"</f>
        <v>Prgrss Unt</v>
      </c>
    </row>
    <row r="102" spans="1:5" x14ac:dyDescent="0.3">
      <c r="A102" s="3"/>
      <c r="B102" s="3" t="str">
        <f>"UNITS_ATTEMPTED - Units Attempted"</f>
        <v>UNITS_ATTEMPTED - Units Attempted</v>
      </c>
      <c r="C102" s="3" t="str">
        <f>"Char1"</f>
        <v>Char1</v>
      </c>
      <c r="D102" s="3" t="str">
        <f>"N"</f>
        <v>N</v>
      </c>
      <c r="E102" s="3" t="str">
        <f>"Units Att"</f>
        <v>Units Att</v>
      </c>
    </row>
    <row r="103" spans="1:5" x14ac:dyDescent="0.3">
      <c r="A103" s="3"/>
      <c r="B103" s="3" t="str">
        <f>"UNITS_MAXIMUM - Maximum Units"</f>
        <v>UNITS_MAXIMUM - Maximum Units</v>
      </c>
      <c r="C103" s="3" t="str">
        <f t="shared" ref="C103:C108" si="0">"Num4.2"</f>
        <v>Num4.2</v>
      </c>
      <c r="D103" s="4"/>
      <c r="E103" s="3" t="str">
        <f>"Max Units"</f>
        <v>Max Units</v>
      </c>
    </row>
    <row r="104" spans="1:5" x14ac:dyDescent="0.3">
      <c r="A104" s="3"/>
      <c r="B104" s="3" t="str">
        <f>"UNITS_MINIMUM - Minimum Units"</f>
        <v>UNITS_MINIMUM - Minimum Units</v>
      </c>
      <c r="C104" s="3" t="str">
        <f t="shared" si="0"/>
        <v>Num4.2</v>
      </c>
      <c r="D104" s="4"/>
      <c r="E104" s="3" t="str">
        <f>"Min Units"</f>
        <v>Min Units</v>
      </c>
    </row>
    <row r="105" spans="1:5" x14ac:dyDescent="0.3">
      <c r="A105" s="3"/>
      <c r="B105" s="3" t="str">
        <f>"UNT_BILLING - Billing Units"</f>
        <v>UNT_BILLING - Billing Units</v>
      </c>
      <c r="C105" s="3" t="str">
        <f t="shared" si="0"/>
        <v>Num4.2</v>
      </c>
      <c r="D105" s="4"/>
      <c r="E105" s="3" t="str">
        <f>"Bill Units"</f>
        <v>Bill Units</v>
      </c>
    </row>
    <row r="106" spans="1:5" x14ac:dyDescent="0.3">
      <c r="A106" s="3"/>
      <c r="B106" s="3" t="str">
        <f>"UNT_EARNED - Units Earned"</f>
        <v>UNT_EARNED - Units Earned</v>
      </c>
      <c r="C106" s="3" t="str">
        <f t="shared" si="0"/>
        <v>Num4.2</v>
      </c>
      <c r="D106" s="4"/>
      <c r="E106" s="3" t="str">
        <f>"Units"</f>
        <v>Units</v>
      </c>
    </row>
    <row r="107" spans="1:5" x14ac:dyDescent="0.3">
      <c r="A107" s="3"/>
      <c r="B107" s="3" t="str">
        <f>"UNT_PRGRSS - Units Taken-Academic Progress"</f>
        <v>UNT_PRGRSS - Units Taken-Academic Progress</v>
      </c>
      <c r="C107" s="3" t="str">
        <f t="shared" si="0"/>
        <v>Num4.2</v>
      </c>
      <c r="D107" s="4"/>
      <c r="E107" s="3" t="str">
        <f>"Progress"</f>
        <v>Progress</v>
      </c>
    </row>
    <row r="108" spans="1:5" x14ac:dyDescent="0.3">
      <c r="A108" s="3"/>
      <c r="B108" s="3" t="str">
        <f>"UNT_PRGRSS_FA - Units Taken-Fin Aid Progress"</f>
        <v>UNT_PRGRSS_FA - Units Taken-Fin Aid Progress</v>
      </c>
      <c r="C108" s="3" t="str">
        <f t="shared" si="0"/>
        <v>Num4.2</v>
      </c>
      <c r="D108" s="4"/>
      <c r="E108" s="3" t="str">
        <f>"FA Progress"</f>
        <v>FA Progress</v>
      </c>
    </row>
    <row r="109" spans="1:5" x14ac:dyDescent="0.3">
      <c r="A109" s="3"/>
      <c r="B109" s="3" t="str">
        <f>"UNT_TAKEN - Units Taken"</f>
        <v>UNT_TAKEN - Units Taken</v>
      </c>
      <c r="C109" s="3" t="str">
        <f>"SNm5.2"</f>
        <v>SNm5.2</v>
      </c>
      <c r="D109" s="4"/>
      <c r="E109" s="3" t="str">
        <f>"Unit Taken"</f>
        <v>Unit Taken</v>
      </c>
    </row>
    <row r="110" spans="1:5" x14ac:dyDescent="0.3">
      <c r="A110" s="3"/>
      <c r="B110" s="3" t="str">
        <f>"VALID_ATTEMPT - Valid Attempted Grade"</f>
        <v>VALID_ATTEMPT - Valid Attempted Grade</v>
      </c>
      <c r="C110" s="3" t="str">
        <f>"Char1"</f>
        <v>Char1</v>
      </c>
      <c r="D110" s="4"/>
      <c r="E110" s="3" t="str">
        <f>"Valid Attempt"</f>
        <v>Valid Attempt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UM_D_STD_ENR_VW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2017-07-06T19:12:42Z</dcterms:created>
  <dcterms:modified xsi:type="dcterms:W3CDTF">2017-07-06T19:21:13Z</dcterms:modified>
</cp:coreProperties>
</file>